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24\Nova transferência do Edital 16 08 2021\"/>
    </mc:Choice>
  </mc:AlternateContent>
  <bookViews>
    <workbookView xWindow="0" yWindow="4140" windowWidth="19320" windowHeight="6930" tabRatio="926"/>
  </bookViews>
  <sheets>
    <sheet name="POSTO - Licitante" sheetId="39" r:id="rId1"/>
    <sheet name="ENCARGOS SOCIAIS - Licitante" sheetId="32" r:id="rId2"/>
    <sheet name="CITL - Licitante" sheetId="33" r:id="rId3"/>
    <sheet name="INSUMOS - Licitante" sheetId="44" r:id="rId4"/>
    <sheet name="HORA EXTRA - Licitante" sheetId="45" r:id="rId5"/>
  </sheets>
  <definedNames>
    <definedName name="_xlnm.Print_Area" localSheetId="2">'CITL - Licitante'!$A$1:$B$23</definedName>
    <definedName name="_xlnm.Print_Area" localSheetId="1">'ENCARGOS SOCIAIS - Licitante'!$A$1:$H$70</definedName>
    <definedName name="_xlnm.Print_Area" localSheetId="4">'HORA EXTRA - Licitante'!$A$1:$I$58</definedName>
    <definedName name="_xlnm.Print_Area" localSheetId="3">'INSUMOS - Licitante'!$A$1:$F$38</definedName>
    <definedName name="_xlnm.Print_Area" localSheetId="0">'POSTO - Licitante'!$A$1:$R$43</definedName>
    <definedName name="_xlnm.Print_Titles" localSheetId="1">'ENCARGOS SOCIAIS - Licitante'!$1:$3</definedName>
    <definedName name="_xlnm.Print_Titles" localSheetId="4">'HORA EXTRA - Licitante'!$1:$4</definedName>
    <definedName name="_xlnm.Print_Titles" localSheetId="3">'INSUMOS - Licitante'!$1:$4</definedName>
  </definedNames>
  <calcPr calcId="152511"/>
</workbook>
</file>

<file path=xl/calcChain.xml><?xml version="1.0" encoding="utf-8"?>
<calcChain xmlns="http://schemas.openxmlformats.org/spreadsheetml/2006/main">
  <c r="M15" i="39" l="1"/>
  <c r="N15" i="39" l="1"/>
  <c r="O15" i="39"/>
  <c r="D34" i="44"/>
  <c r="D27" i="44"/>
  <c r="D28" i="44"/>
  <c r="D29" i="44"/>
  <c r="D30" i="44"/>
  <c r="D31" i="44"/>
  <c r="D26" i="44"/>
  <c r="D25" i="44"/>
  <c r="F32" i="39"/>
  <c r="K15" i="39" l="1"/>
  <c r="L15" i="39"/>
  <c r="B32" i="39" l="1"/>
  <c r="A32" i="39"/>
  <c r="C18" i="39"/>
  <c r="M18" i="39" s="1"/>
  <c r="N18" i="39" l="1"/>
  <c r="O18" i="39"/>
  <c r="K18" i="39"/>
  <c r="L18" i="39"/>
  <c r="F18" i="39"/>
  <c r="H18" i="39"/>
  <c r="F46" i="32"/>
  <c r="F43" i="32"/>
  <c r="F21" i="32"/>
  <c r="C17" i="39"/>
  <c r="M17" i="39" s="1"/>
  <c r="C16" i="39"/>
  <c r="M16" i="39" s="1"/>
  <c r="N16" i="39" l="1"/>
  <c r="O16" i="39"/>
  <c r="N17" i="39"/>
  <c r="O17" i="39"/>
  <c r="L17" i="39"/>
  <c r="K17" i="39"/>
  <c r="L16" i="39"/>
  <c r="K16" i="39"/>
  <c r="B27" i="39"/>
  <c r="B28" i="39"/>
  <c r="B26" i="39"/>
  <c r="G49" i="45"/>
  <c r="G50" i="45"/>
  <c r="G48" i="45"/>
  <c r="F16" i="39"/>
  <c r="H16" i="39"/>
  <c r="F17" i="39"/>
  <c r="H17" i="39"/>
  <c r="F15" i="39"/>
  <c r="B12" i="45"/>
  <c r="B33" i="45" s="1"/>
  <c r="B13" i="45"/>
  <c r="B34" i="45" s="1"/>
  <c r="C49" i="45"/>
  <c r="C50" i="45"/>
  <c r="C48" i="45"/>
  <c r="C40" i="45"/>
  <c r="D40" i="45" s="1"/>
  <c r="E40" i="45" s="1"/>
  <c r="C41" i="45"/>
  <c r="D41" i="45" s="1"/>
  <c r="E41" i="45" s="1"/>
  <c r="C39" i="45"/>
  <c r="D39" i="45" s="1"/>
  <c r="E39" i="45" s="1"/>
  <c r="C33" i="45"/>
  <c r="D33" i="45" s="1"/>
  <c r="E33" i="45" s="1"/>
  <c r="C34" i="45"/>
  <c r="D34" i="45" s="1"/>
  <c r="E34" i="45" s="1"/>
  <c r="C32" i="45"/>
  <c r="D32" i="45" s="1"/>
  <c r="E32" i="45" s="1"/>
  <c r="C26" i="45"/>
  <c r="D26" i="45" s="1"/>
  <c r="E26" i="45" s="1"/>
  <c r="C27" i="45"/>
  <c r="D27" i="45" s="1"/>
  <c r="C25" i="45"/>
  <c r="D25" i="45" s="1"/>
  <c r="E25" i="45" s="1"/>
  <c r="C19" i="45"/>
  <c r="D19" i="45" s="1"/>
  <c r="E19" i="45" s="1"/>
  <c r="C20" i="45"/>
  <c r="D20" i="45" s="1"/>
  <c r="C18" i="45"/>
  <c r="D18" i="45" s="1"/>
  <c r="E18" i="45" s="1"/>
  <c r="H15" i="39"/>
  <c r="F23" i="32"/>
  <c r="F38" i="45" s="1"/>
  <c r="F57" i="32"/>
  <c r="F42" i="32"/>
  <c r="A2" i="45"/>
  <c r="A6" i="45"/>
  <c r="A5" i="45"/>
  <c r="A3" i="45"/>
  <c r="A1" i="45"/>
  <c r="A6" i="44"/>
  <c r="A5" i="44"/>
  <c r="A3" i="44"/>
  <c r="A2" i="44"/>
  <c r="A1" i="44"/>
  <c r="B11" i="45"/>
  <c r="B25" i="45" s="1"/>
  <c r="B18" i="33"/>
  <c r="D47" i="45" s="1"/>
  <c r="A6" i="32"/>
  <c r="A5" i="32"/>
  <c r="A3" i="32"/>
  <c r="A2" i="32"/>
  <c r="A1" i="32"/>
  <c r="F29" i="32"/>
  <c r="A3" i="33"/>
  <c r="A2" i="33"/>
  <c r="A1" i="33"/>
  <c r="A6" i="33"/>
  <c r="A5" i="33"/>
  <c r="H24" i="45" l="1"/>
  <c r="H38" i="45"/>
  <c r="H47" i="45"/>
  <c r="H48" i="45" s="1"/>
  <c r="I48" i="45" s="1"/>
  <c r="H49" i="45"/>
  <c r="I49" i="45" s="1"/>
  <c r="D48" i="45"/>
  <c r="E48" i="45" s="1"/>
  <c r="D50" i="45"/>
  <c r="E50" i="45" s="1"/>
  <c r="Q14" i="39"/>
  <c r="H17" i="45"/>
  <c r="H31" i="45"/>
  <c r="D49" i="45"/>
  <c r="E49" i="45" s="1"/>
  <c r="H50" i="45"/>
  <c r="I50" i="45" s="1"/>
  <c r="F16" i="44"/>
  <c r="E30" i="44"/>
  <c r="F30" i="44" s="1"/>
  <c r="F12" i="44"/>
  <c r="E26" i="44"/>
  <c r="F26" i="44" s="1"/>
  <c r="F20" i="44"/>
  <c r="E34" i="44"/>
  <c r="F34" i="44" s="1"/>
  <c r="F15" i="44"/>
  <c r="E29" i="44"/>
  <c r="F29" i="44" s="1"/>
  <c r="B27" i="45"/>
  <c r="B50" i="45"/>
  <c r="B41" i="45"/>
  <c r="B40" i="45"/>
  <c r="F24" i="45"/>
  <c r="F25" i="45" s="1"/>
  <c r="G25" i="45" s="1"/>
  <c r="H25" i="45" s="1"/>
  <c r="F17" i="45"/>
  <c r="F58" i="32"/>
  <c r="F59" i="32" s="1"/>
  <c r="F67" i="32" s="1"/>
  <c r="F30" i="32"/>
  <c r="F31" i="32" s="1"/>
  <c r="F64" i="32" s="1"/>
  <c r="F36" i="32"/>
  <c r="F37" i="32" s="1"/>
  <c r="F65" i="32" s="1"/>
  <c r="F63" i="32"/>
  <c r="F45" i="32"/>
  <c r="F48" i="32" s="1"/>
  <c r="F66" i="32" s="1"/>
  <c r="F31" i="45"/>
  <c r="F32" i="45" s="1"/>
  <c r="G32" i="45" s="1"/>
  <c r="B19" i="45"/>
  <c r="B18" i="45"/>
  <c r="E27" i="45"/>
  <c r="E20" i="45"/>
  <c r="B20" i="45"/>
  <c r="B26" i="45"/>
  <c r="B49" i="45"/>
  <c r="B48" i="45"/>
  <c r="B39" i="45"/>
  <c r="B32" i="45"/>
  <c r="F40" i="45"/>
  <c r="G40" i="45" s="1"/>
  <c r="F41" i="45"/>
  <c r="G41" i="45" s="1"/>
  <c r="F39" i="45"/>
  <c r="G39" i="45" s="1"/>
  <c r="F13" i="44" l="1"/>
  <c r="E27" i="44"/>
  <c r="F27" i="44" s="1"/>
  <c r="F14" i="44"/>
  <c r="E28" i="44"/>
  <c r="F28" i="44" s="1"/>
  <c r="F17" i="44"/>
  <c r="E31" i="44"/>
  <c r="F31" i="44" s="1"/>
  <c r="F11" i="44"/>
  <c r="E25" i="44"/>
  <c r="F25" i="44" s="1"/>
  <c r="F20" i="45"/>
  <c r="G20" i="45" s="1"/>
  <c r="H20" i="45" s="1"/>
  <c r="I20" i="45" s="1"/>
  <c r="I25" i="45"/>
  <c r="F68" i="32"/>
  <c r="D14" i="39" s="1"/>
  <c r="F18" i="45"/>
  <c r="G18" i="45" s="1"/>
  <c r="H18" i="45" s="1"/>
  <c r="I18" i="45" s="1"/>
  <c r="F33" i="45"/>
  <c r="G33" i="45" s="1"/>
  <c r="H33" i="45" s="1"/>
  <c r="I33" i="45" s="1"/>
  <c r="F26" i="45"/>
  <c r="G26" i="45" s="1"/>
  <c r="H26" i="45" s="1"/>
  <c r="F34" i="45"/>
  <c r="G34" i="45" s="1"/>
  <c r="H34" i="45" s="1"/>
  <c r="I34" i="45" s="1"/>
  <c r="F19" i="45"/>
  <c r="G19" i="45" s="1"/>
  <c r="F27" i="45"/>
  <c r="G27" i="45" s="1"/>
  <c r="H27" i="45" s="1"/>
  <c r="I27" i="45" s="1"/>
  <c r="H39" i="45"/>
  <c r="I39" i="45" s="1"/>
  <c r="H41" i="45"/>
  <c r="I41" i="45" s="1"/>
  <c r="H32" i="45"/>
  <c r="I32" i="45" s="1"/>
  <c r="H40" i="45"/>
  <c r="I40" i="45" s="1"/>
  <c r="D15" i="39" l="1"/>
  <c r="D18" i="39"/>
  <c r="F36" i="44"/>
  <c r="J18" i="39" s="1"/>
  <c r="P18" i="39" s="1"/>
  <c r="F22" i="44"/>
  <c r="J15" i="39" s="1"/>
  <c r="P15" i="39" s="1"/>
  <c r="H19" i="45"/>
  <c r="I19" i="45" s="1"/>
  <c r="I26" i="45"/>
  <c r="D16" i="39"/>
  <c r="D17" i="39"/>
  <c r="E16" i="39" l="1"/>
  <c r="E18" i="39"/>
  <c r="E17" i="39"/>
  <c r="E15" i="39"/>
  <c r="Q15" i="39" s="1"/>
  <c r="R15" i="39" s="1"/>
  <c r="C26" i="39" s="1"/>
  <c r="E26" i="39" s="1"/>
  <c r="H26" i="39" s="1"/>
  <c r="Q18" i="39"/>
  <c r="R18" i="39" s="1"/>
  <c r="C32" i="39" s="1"/>
  <c r="E32" i="39" s="1"/>
  <c r="J16" i="39"/>
  <c r="P16" i="39" s="1"/>
  <c r="J17" i="39"/>
  <c r="P17" i="39" s="1"/>
  <c r="Q17" i="39" s="1"/>
  <c r="R17" i="39" s="1"/>
  <c r="C28" i="39" s="1"/>
  <c r="E28" i="39" s="1"/>
  <c r="H28" i="39" s="1"/>
  <c r="Q16" i="39" l="1"/>
  <c r="R16" i="39" s="1"/>
  <c r="C27" i="39" s="1"/>
  <c r="E27" i="39" s="1"/>
  <c r="H27" i="39" s="1"/>
  <c r="H29" i="39" s="1"/>
  <c r="H32" i="39"/>
  <c r="E29" i="39" l="1"/>
  <c r="E34" i="39" s="1"/>
  <c r="N34" i="39"/>
</calcChain>
</file>

<file path=xl/comments1.xml><?xml version="1.0" encoding="utf-8"?>
<comments xmlns="http://schemas.openxmlformats.org/spreadsheetml/2006/main">
  <authors>
    <author>Ana Maria</author>
  </authors>
  <commentList>
    <comment ref="C16" authorId="0" shapeId="0">
      <text>
        <r>
          <rPr>
            <b/>
            <sz val="9"/>
            <color indexed="81"/>
            <rFont val="Segoe UI"/>
            <family val="2"/>
          </rPr>
          <t>Ana Maria:</t>
        </r>
        <r>
          <rPr>
            <sz val="9"/>
            <color indexed="81"/>
            <rFont val="Segoe UI"/>
            <family val="2"/>
          </rPr>
          <t xml:space="preserve">
25% a mais do Administrativo, conforme Item 15.4.6.9 do ETP.</t>
        </r>
      </text>
    </comment>
    <comment ref="C17" authorId="0" shapeId="0">
      <text>
        <r>
          <rPr>
            <b/>
            <sz val="9"/>
            <color indexed="81"/>
            <rFont val="Segoe UI"/>
            <family val="2"/>
          </rPr>
          <t>Ana Maria:</t>
        </r>
        <r>
          <rPr>
            <sz val="9"/>
            <color indexed="81"/>
            <rFont val="Segoe UI"/>
            <family val="2"/>
          </rPr>
          <t xml:space="preserve">
50% a mais do Administrativo, conforme Item 15.4.6.9 do ETP.</t>
        </r>
      </text>
    </comment>
  </commentList>
</comments>
</file>

<file path=xl/comments2.xml><?xml version="1.0" encoding="utf-8"?>
<comments xmlns="http://schemas.openxmlformats.org/spreadsheetml/2006/main">
  <authors>
    <author>Ana Maria</author>
  </authors>
  <commentList>
    <comment ref="C20" authorId="0" shapeId="0">
      <text>
        <r>
          <rPr>
            <b/>
            <sz val="9"/>
            <color indexed="81"/>
            <rFont val="Segoe UI"/>
            <family val="2"/>
          </rPr>
          <t>Ana Maria:</t>
        </r>
        <r>
          <rPr>
            <sz val="9"/>
            <color indexed="81"/>
            <rFont val="Segoe UI"/>
            <family val="2"/>
          </rPr>
          <t xml:space="preserve">
Se houver prorrogação este item será de 2 unidades, uma vez que os exames são anuais.</t>
        </r>
      </text>
    </comment>
  </commentList>
</comments>
</file>

<file path=xl/sharedStrings.xml><?xml version="1.0" encoding="utf-8"?>
<sst xmlns="http://schemas.openxmlformats.org/spreadsheetml/2006/main" count="313" uniqueCount="222">
  <si>
    <t>INSS</t>
  </si>
  <si>
    <t>INCRA</t>
  </si>
  <si>
    <t>Salário Educação</t>
  </si>
  <si>
    <t>FGTS</t>
  </si>
  <si>
    <t>SEBRAE</t>
  </si>
  <si>
    <t>%</t>
  </si>
  <si>
    <t xml:space="preserve">Subtotal </t>
  </si>
  <si>
    <t>Subtotal</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</si>
  <si>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</si>
  <si>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</si>
  <si>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</si>
  <si>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</si>
  <si>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</si>
  <si>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</si>
  <si>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</si>
  <si>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</si>
  <si>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</si>
  <si>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</si>
  <si>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</si>
  <si>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</si>
  <si>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</si>
  <si>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</si>
  <si>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</si>
  <si>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</si>
  <si>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</si>
  <si>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</si>
  <si>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</si>
  <si>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</si>
  <si>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</si>
  <si>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</si>
  <si>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</si>
  <si>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</si>
  <si>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</si>
  <si>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</si>
  <si>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</si>
  <si>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</si>
  <si>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</si>
  <si>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</si>
  <si>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</si>
  <si>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</si>
  <si>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</si>
  <si>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</si>
  <si>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</si>
  <si>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</si>
  <si>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</si>
  <si>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</si>
  <si>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</si>
  <si>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</si>
  <si>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</si>
  <si>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</si>
  <si>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</si>
  <si>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</si>
  <si>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</si>
  <si>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</si>
  <si>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SENAI / SENAC</t>
  </si>
  <si>
    <t>SESI / SESC</t>
  </si>
  <si>
    <t>Ausência por Doença</t>
  </si>
  <si>
    <t>Valor Unitário</t>
  </si>
  <si>
    <t>Soma Mensal por Posto</t>
  </si>
  <si>
    <t>Quantidade por Posto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</si>
  <si>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</si>
  <si>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</si>
  <si>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</si>
  <si>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</si>
  <si>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</si>
  <si>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</si>
  <si>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</si>
  <si>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</si>
  <si>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</si>
  <si>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</si>
  <si>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</si>
  <si>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</si>
  <si>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</si>
  <si>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</si>
  <si>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</si>
  <si>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</si>
  <si>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</si>
  <si>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</si>
  <si>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</si>
  <si>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</si>
  <si>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</si>
  <si>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</si>
  <si>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</si>
  <si>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</si>
  <si>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</si>
  <si>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</si>
  <si>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</si>
  <si>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</si>
  <si>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</si>
  <si>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</si>
  <si>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</si>
  <si>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</si>
  <si>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</si>
  <si>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</si>
  <si>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</si>
  <si>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</si>
  <si>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</si>
  <si>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</si>
  <si>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</si>
  <si>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</si>
  <si>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</si>
  <si>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</si>
  <si>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</si>
  <si>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</si>
  <si>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</si>
  <si>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</si>
  <si>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</si>
  <si>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</si>
  <si>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</si>
  <si>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</si>
  <si>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</si>
  <si>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</si>
  <si>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</si>
  <si>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</si>
  <si>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</si>
  <si>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</si>
  <si>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</si>
  <si>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</si>
  <si>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</si>
  <si>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</si>
  <si>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</si>
  <si>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</si>
  <si>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</si>
  <si>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</si>
  <si>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</si>
  <si>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</si>
  <si>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</si>
  <si>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</si>
  <si>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</si>
  <si>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</si>
  <si>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</si>
  <si>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</si>
  <si>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</si>
  <si>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</si>
  <si>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</si>
  <si>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</si>
  <si>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</si>
  <si>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</si>
  <si>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</si>
  <si>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</si>
  <si>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</si>
  <si>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</si>
  <si>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</si>
  <si>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</si>
  <si>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</si>
  <si>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</si>
  <si>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t>Desc. PAT (%)</t>
  </si>
  <si>
    <t>VALOR UNITÁRIO MENSAL (A+B+CITL)</t>
  </si>
  <si>
    <t>VALE TRANSPORTE</t>
  </si>
  <si>
    <t>RAT ( 1%, 2% ou 3%) multiplicado pelo FAP (de 50 a 100%)</t>
  </si>
  <si>
    <t>Descrição</t>
  </si>
  <si>
    <t>PAD:</t>
  </si>
  <si>
    <t>Resumo Contratual</t>
  </si>
  <si>
    <t>Valor Unitário Mensal</t>
  </si>
  <si>
    <t>Quantidade de Postos</t>
  </si>
  <si>
    <t>Valor
Mensal</t>
  </si>
  <si>
    <t>Vigência
(Meses)</t>
  </si>
  <si>
    <t>Soma
por Posto</t>
  </si>
  <si>
    <t>1</t>
  </si>
  <si>
    <t>Valor Total Contratual:</t>
  </si>
  <si>
    <t>Observações</t>
  </si>
  <si>
    <t>Data Proposta:</t>
  </si>
  <si>
    <t>Licitação Nº:</t>
  </si>
  <si>
    <t>AUXÍLIO TRANSPORTE (Cálculo, vide planilha V.T.)</t>
  </si>
  <si>
    <t>HORA EXTRA</t>
  </si>
  <si>
    <t>HORA SALÁRIO COM 50% DE ACRÉSCIMO</t>
  </si>
  <si>
    <t>HORA SALÁRIO COM 100% DE ACRÉSCIMO</t>
  </si>
  <si>
    <t>Quant. Diária</t>
  </si>
  <si>
    <t>Convenção ou Acordo Coletivo utilizado:</t>
  </si>
  <si>
    <t>Vigência:</t>
  </si>
  <si>
    <r>
      <t xml:space="preserve">Dias úteis: </t>
    </r>
    <r>
      <rPr>
        <sz val="10"/>
        <rFont val="Arial"/>
        <family val="2"/>
      </rPr>
      <t>21:  [ ( 365 / 7 ) X 5 - 9 ] / 12 = 20,98 (Acórdão TCU nº 1904/07 Plenário).</t>
    </r>
  </si>
  <si>
    <t>AUXÍLIO ALIMENTAÇÃO</t>
  </si>
  <si>
    <t>INSUMOS</t>
  </si>
  <si>
    <t>30</t>
  </si>
  <si>
    <t>FUNDO ASSISTENCIAL</t>
  </si>
  <si>
    <t>INSUMOS
(Vide Aba Insumos)</t>
  </si>
  <si>
    <t>Uniforme</t>
  </si>
  <si>
    <t>Periodicidade
(Meses)</t>
  </si>
  <si>
    <t>Terno (paletó e calça social) em tecido tropical, microfibra ou equivalente; forrado internamente em tecido tipo cetim, inclusive na manga; modelo padrão; nas cores cinza, preto ou azul escuro.</t>
  </si>
  <si>
    <t>Camisa tipo "polo"; manga curta; com no mínimo 50% de algodão; e com a logomarca da empresa.</t>
  </si>
  <si>
    <t>Gravata em tecido 100% poliéster ou 100% seda, com estampas diversas.</t>
  </si>
  <si>
    <t>Camisa estilo social; em tecido 100% algodão; gola com intertela; mangas longas; nas cores claras e neutras.</t>
  </si>
  <si>
    <t>Blusa de lã; tipo suéter; gola V; 100% poliéster;  nas cores cinza, preto ou azul escuro.</t>
  </si>
  <si>
    <t>Jaqueta em nylon; zíper protegido com lapela; com no mínimo 2 bolsos externos e 1 interno; com ribana nas mangas; nas cores cinza, preto ou azul; com a logomarca da empresa.</t>
  </si>
  <si>
    <t>Calça tipo jeans; em sarja ou brim; nas cores cinza, preto ou azul marinho.</t>
  </si>
  <si>
    <t>Serviços de Motorista</t>
  </si>
  <si>
    <t>Exames Médicos</t>
  </si>
  <si>
    <t>Exames de saúde (oftalmológico, auditivo, psicológico e toxicológico) com laudo atestando que o profissional está apto para o desempenho das funções de motoristas.</t>
  </si>
  <si>
    <t>Total de Insumos Mensal por Posto:</t>
  </si>
  <si>
    <r>
      <t>Auxílio Transporte:</t>
    </r>
    <r>
      <rPr>
        <sz val="10"/>
        <rFont val="Arial"/>
        <family val="2"/>
      </rPr>
      <t xml:space="preserve"> { [ V.T. X ( Quant. Diária  X 21 ) ] - 6% da Remuneração }</t>
    </r>
  </si>
  <si>
    <t>3</t>
  </si>
  <si>
    <r>
      <rPr>
        <b/>
        <sz val="10"/>
        <rFont val="Arial"/>
        <family val="2"/>
      </rPr>
      <t>Encargos Sociais</t>
    </r>
    <r>
      <rPr>
        <sz val="10"/>
        <rFont val="Arial"/>
        <family val="2"/>
      </rPr>
      <t xml:space="preserve">: Percentual máximo de 39,80% </t>
    </r>
  </si>
  <si>
    <t>2661/2020</t>
  </si>
  <si>
    <t>Motorista Supervisor - CBO 7824 - 44 hrs</t>
  </si>
  <si>
    <t>BENEFÍCIO SOCIAL ODONTOL.</t>
  </si>
  <si>
    <t>SEGURO DE VIDA</t>
  </si>
  <si>
    <t>RAT Ajustado</t>
  </si>
  <si>
    <t>RAT
(%)</t>
  </si>
  <si>
    <t>FAP
(Fator)</t>
  </si>
  <si>
    <t>B41 X 8% X 40%</t>
  </si>
  <si>
    <t>B44 X 8% X 40%</t>
  </si>
  <si>
    <t xml:space="preserve">Multa de 40% sobre a soma dos depósitos do FGTS, no caso de rescisão sem justa causa. Considerando que 10% dos empregados pedem contas, essa penalidade recai sobre os 90% remanescentes. Considerando o pagamento da multa para os valores depositados relativos a salários, férias e 13º salário. </t>
  </si>
  <si>
    <t>Cálculo: 0,08 X 0,4 X 0,9 X [1 + 1/12 + 1/12 + (1/3 X 1/12)] = 3,44%</t>
  </si>
  <si>
    <r>
      <rPr>
        <b/>
        <sz val="10"/>
        <rFont val="Arial"/>
        <family val="2"/>
      </rPr>
      <t>Auxílio Alimentação</t>
    </r>
    <r>
      <rPr>
        <sz val="10"/>
        <rFont val="Arial"/>
        <family val="2"/>
      </rPr>
      <t>: Valor diário.</t>
    </r>
  </si>
  <si>
    <r>
      <rPr>
        <b/>
        <sz val="10"/>
        <rFont val="Arial"/>
        <family val="2"/>
      </rPr>
      <t>Auxílio Transporte</t>
    </r>
    <r>
      <rPr>
        <sz val="10"/>
        <rFont val="Arial"/>
        <family val="2"/>
      </rPr>
      <t>: Valor diário ( VT X 2 ).</t>
    </r>
  </si>
  <si>
    <t>Motorista - Autoridades - CBO 7824 - 44 hrs</t>
  </si>
  <si>
    <r>
      <t xml:space="preserve">Motorista - Apoio Administrativo - CBO 7824 - 44 hrs </t>
    </r>
    <r>
      <rPr>
        <b/>
        <sz val="10"/>
        <color rgb="FFFF0000"/>
        <rFont val="Arial"/>
        <family val="2"/>
      </rPr>
      <t>*</t>
    </r>
  </si>
  <si>
    <t>* Na CCT corresponde a Motorista de Carreta Simples e Ônibus</t>
  </si>
  <si>
    <t>6</t>
  </si>
  <si>
    <t>2</t>
  </si>
  <si>
    <t>Período
(Meses)</t>
  </si>
  <si>
    <t>Período Ordinário</t>
  </si>
  <si>
    <r>
      <t xml:space="preserve">Auxílio Alimentação: </t>
    </r>
    <r>
      <rPr>
        <sz val="10"/>
        <rFont val="Arial"/>
        <family val="2"/>
      </rPr>
      <t>[ ( 21 X V.U. ) - PAT ]</t>
    </r>
  </si>
  <si>
    <t>AUXÍLIO TRANSPORTE</t>
  </si>
  <si>
    <r>
      <t xml:space="preserve">Encargos Sociais: </t>
    </r>
    <r>
      <rPr>
        <sz val="10"/>
        <rFont val="Arial"/>
        <family val="2"/>
      </rPr>
      <t xml:space="preserve">Percentual máximo de </t>
    </r>
    <r>
      <rPr>
        <sz val="10"/>
        <color rgb="FFFF0000"/>
        <rFont val="Arial"/>
        <family val="2"/>
      </rPr>
      <t>76,48%</t>
    </r>
    <r>
      <rPr>
        <sz val="10"/>
        <rFont val="Arial"/>
        <family val="2"/>
      </rPr>
      <t xml:space="preserve"> e contratação diferente de Trabalho Temporário, conforme planilha de "Encargos".</t>
    </r>
  </si>
  <si>
    <t>PLANILHA DE CUSTOS E FORMAÇÃO DE PREÇOS - BASE LICITANTE</t>
  </si>
  <si>
    <t>Motorista - Apoio Administrativo - CBO 7824 - 44 hrs (Período Contratual Reduzido)</t>
  </si>
  <si>
    <t>Uniforme - Período Contratual Reduzido</t>
  </si>
  <si>
    <t>Exames Médicos - Período Contratual Reduzido</t>
  </si>
  <si>
    <t>Período de 20/9/2021 a 30/11/2022 (14 m. e 11 d.)</t>
  </si>
  <si>
    <t>OUTROS BENEFÍCIOS
(Descrever aqui)</t>
  </si>
  <si>
    <t>Observação: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</si>
</sst>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R$&quot;\ * #,##0.00_-;\-&quot;R$&quot;\ * #,##0.00_-;_-&quot;R$&quot;\ * &quot;-&quot;??_-;_-@_-"/>
    <numFmt numFmtId="43" formatCode="_-* #,##0.00_-;\-* #,##0.00_-;_-* &quot;-&quot;??_-;_-@_-"/>
    <numFmt numFmtId="164" formatCode="_(&quot;R$&quot;* #,##0.00_);_(&quot;R$&quot;* \(#,##0.00\);_(&quot;R$&quot;* &quot;-&quot;??_);_(@_)"/>
    <numFmt numFmtId="165" formatCode="0.00;[Red]0.00"/>
    <numFmt numFmtId="166" formatCode="0.0000%"/>
    <numFmt numFmtId="167" formatCode="0.0000"/>
    <numFmt numFmtId="168" formatCode="&quot;R$&quot;\ #,##0.00"/>
    <numFmt numFmtId="169" formatCode="0.000000"/>
  </numFmts>
  <fonts count="48"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2"/>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9"/>
      <color indexed="81"/>
      <name val="Segoe UI"/>
      <family val="2"/>
    </font>
    <font>
      <b/>
      <sz val="9"/>
      <color indexed="81"/>
      <name val="Segoe UI"/>
      <family val="2"/>
    </font>
    <font>
      <sz val="16"/>
      <name val="Arial"/>
      <family val="2"/>
    </font>
    <font>
      <sz val="11"/>
      <color rgb="FFFF0000"/>
      <name val="Arial"/>
      <family val="2"/>
    </font>
    <font>
      <b/>
      <sz val="10"/>
      <color theme="4" tint="-0.249977111117893"/>
      <name val="Arial"/>
      <family val="2"/>
    </font>
    <font>
      <b/>
      <sz val="12"/>
      <color theme="4" tint="-0.24994659260841701"/>
      <name val="Arial"/>
      <family val="2"/>
    </font>
    <font>
      <b/>
      <sz val="10"/>
      <color theme="4" tint="-0.24994659260841701"/>
      <name val="Arial"/>
      <family val="2"/>
    </font>
  </fonts>
  <fills count="9">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44">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
      <left/>
      <right style="thin">
        <color indexed="64"/>
      </right>
      <top/>
      <bottom/>
      <diagonal/>
    </border>
    <border>
      <left/>
      <right style="thin">
        <color indexed="64"/>
      </right>
      <top style="medium">
        <color indexed="64"/>
      </top>
      <bottom style="medium">
        <color indexed="64"/>
      </bottom>
      <diagonal/>
    </border>
    <border>
      <left/>
      <right/>
      <top/>
      <bottom style="thick">
        <color theme="3" tint="0.59996337778862885"/>
      </bottom>
      <diagonal/>
    </border>
  </borders>
  <cellStyleXfs count="11">
    <xf numFmtId="0" fontId="0" fillId="0" borderId="0"/>
    <xf numFmtId="164"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29" fillId="0" borderId="31" applyNumberFormat="0" applyFill="0" applyAlignment="0" applyProtection="0"/>
    <xf numFmtId="0" fontId="30" fillId="0" borderId="32"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471">
    <xf numFmtId="0" fontId="0" fillId="0" borderId="0" xfId="0"/>
    <xf numFmtId="0" fontId="9" fillId="0" borderId="0" xfId="0" applyFont="1"/>
    <xf numFmtId="0" fontId="0" fillId="0" borderId="0" xfId="0" applyProtection="1"/>
    <xf numFmtId="0" fontId="10" fillId="0" borderId="3" xfId="0" applyFont="1" applyFill="1" applyBorder="1" applyAlignment="1" applyProtection="1">
      <alignment horizontal="center" vertical="center"/>
    </xf>
    <xf numFmtId="2" fontId="10" fillId="5" borderId="0" xfId="0" applyNumberFormat="1" applyFont="1" applyFill="1" applyBorder="1" applyAlignment="1" applyProtection="1">
      <alignment horizontal="center" vertical="center"/>
    </xf>
    <xf numFmtId="4" fontId="3" fillId="5" borderId="0" xfId="3" applyNumberFormat="1" applyFont="1" applyFill="1" applyBorder="1" applyAlignment="1" applyProtection="1">
      <alignment horizontal="center" vertical="center" wrapText="1"/>
    </xf>
    <xf numFmtId="0" fontId="3" fillId="0" borderId="0" xfId="0" applyFont="1"/>
    <xf numFmtId="0" fontId="0" fillId="5" borderId="0" xfId="0" applyFill="1"/>
    <xf numFmtId="0" fontId="10" fillId="5" borderId="0" xfId="0" applyFont="1" applyFill="1" applyBorder="1" applyAlignment="1" applyProtection="1">
      <alignment horizontal="center" vertical="center"/>
    </xf>
    <xf numFmtId="0" fontId="10" fillId="5" borderId="0" xfId="0" applyFont="1" applyFill="1" applyBorder="1" applyAlignment="1" applyProtection="1">
      <alignment horizontal="left" vertical="center" wrapText="1"/>
    </xf>
    <xf numFmtId="0" fontId="3" fillId="5" borderId="0" xfId="0" applyFont="1" applyFill="1" applyProtection="1"/>
    <xf numFmtId="0" fontId="3" fillId="0" borderId="0" xfId="0" applyFont="1" applyProtection="1"/>
    <xf numFmtId="4" fontId="5" fillId="3" borderId="11" xfId="3" applyNumberFormat="1" applyFont="1" applyFill="1" applyBorder="1" applyAlignment="1" applyProtection="1">
      <alignment horizontal="right" vertical="center" wrapText="1" indent="1"/>
    </xf>
    <xf numFmtId="10" fontId="7" fillId="0" borderId="3" xfId="0" applyNumberFormat="1" applyFont="1" applyBorder="1" applyAlignment="1" applyProtection="1">
      <alignment horizontal="justify" vertical="center"/>
    </xf>
    <xf numFmtId="0" fontId="7" fillId="0" borderId="0" xfId="0" applyFont="1" applyAlignment="1"/>
    <xf numFmtId="165" fontId="5" fillId="5"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20" fillId="0" borderId="0" xfId="0" applyFont="1" applyFill="1" applyBorder="1" applyAlignment="1" applyProtection="1">
      <alignment horizontal="center" vertical="center"/>
    </xf>
    <xf numFmtId="0" fontId="20" fillId="0" borderId="0" xfId="0" applyFont="1" applyFill="1" applyBorder="1" applyProtection="1"/>
    <xf numFmtId="0" fontId="16" fillId="0" borderId="0" xfId="3" applyFont="1" applyFill="1" applyBorder="1" applyAlignment="1" applyProtection="1">
      <alignment horizontal="center" vertical="center"/>
    </xf>
    <xf numFmtId="0" fontId="16" fillId="0" borderId="0" xfId="3"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7" fillId="0" borderId="0" xfId="0" applyFont="1" applyFill="1" applyAlignment="1"/>
    <xf numFmtId="0" fontId="20" fillId="0" borderId="0" xfId="0" applyFont="1"/>
    <xf numFmtId="0" fontId="0" fillId="0" borderId="0" xfId="0" applyFill="1" applyAlignment="1">
      <alignment vertical="center"/>
    </xf>
    <xf numFmtId="0" fontId="0" fillId="5" borderId="0" xfId="0" applyFill="1" applyAlignment="1">
      <alignment vertical="center"/>
    </xf>
    <xf numFmtId="0" fontId="0" fillId="0" borderId="0" xfId="0" applyAlignment="1">
      <alignment vertical="center"/>
    </xf>
    <xf numFmtId="4" fontId="10" fillId="5" borderId="0" xfId="0" applyNumberFormat="1" applyFont="1" applyFill="1" applyBorder="1" applyAlignment="1" applyProtection="1">
      <alignment horizontal="center" vertical="center"/>
    </xf>
    <xf numFmtId="0" fontId="3" fillId="5" borderId="0" xfId="3" applyFont="1" applyFill="1" applyBorder="1" applyAlignment="1" applyProtection="1">
      <alignment horizontal="center" wrapText="1"/>
    </xf>
    <xf numFmtId="0" fontId="10" fillId="5" borderId="0" xfId="0" applyFont="1" applyFill="1" applyBorder="1" applyProtection="1"/>
    <xf numFmtId="0" fontId="5" fillId="0" borderId="0" xfId="3" applyFont="1" applyFill="1" applyBorder="1" applyAlignment="1" applyProtection="1">
      <alignment horizontal="center" wrapText="1"/>
    </xf>
    <xf numFmtId="0" fontId="10" fillId="0" borderId="0" xfId="0" applyFont="1" applyFill="1" applyBorder="1" applyProtection="1"/>
    <xf numFmtId="0" fontId="5" fillId="5" borderId="0" xfId="3" applyFont="1" applyFill="1" applyBorder="1" applyAlignment="1" applyProtection="1">
      <alignment wrapText="1"/>
    </xf>
    <xf numFmtId="0" fontId="10" fillId="0" borderId="0" xfId="0" applyFont="1" applyFill="1" applyProtection="1"/>
    <xf numFmtId="0" fontId="10" fillId="0" borderId="0" xfId="0" applyFont="1" applyFill="1" applyAlignment="1" applyProtection="1">
      <alignment horizontal="right"/>
    </xf>
    <xf numFmtId="0" fontId="10" fillId="5" borderId="0" xfId="0" applyFont="1" applyFill="1" applyProtection="1"/>
    <xf numFmtId="10" fontId="3" fillId="5" borderId="3" xfId="3" applyNumberFormat="1" applyFont="1" applyFill="1" applyBorder="1" applyAlignment="1" applyProtection="1">
      <alignment horizontal="center" vertical="center" wrapText="1"/>
    </xf>
    <xf numFmtId="10" fontId="3" fillId="0" borderId="3" xfId="3" applyNumberFormat="1" applyFont="1" applyFill="1" applyBorder="1" applyAlignment="1" applyProtection="1">
      <alignment horizontal="center" vertical="center"/>
    </xf>
    <xf numFmtId="9" fontId="3" fillId="0" borderId="0" xfId="2" applyFont="1" applyFill="1"/>
    <xf numFmtId="166" fontId="3" fillId="0" borderId="0" xfId="2" applyNumberFormat="1" applyFont="1"/>
    <xf numFmtId="167" fontId="3" fillId="0" borderId="0" xfId="2" applyNumberFormat="1" applyFont="1"/>
    <xf numFmtId="0" fontId="3" fillId="0" borderId="0" xfId="3"/>
    <xf numFmtId="0" fontId="10" fillId="0" borderId="3" xfId="0" applyFont="1" applyFill="1" applyBorder="1" applyAlignment="1" applyProtection="1">
      <alignment horizontal="left" vertical="center" wrapText="1"/>
    </xf>
    <xf numFmtId="0" fontId="3" fillId="0" borderId="0" xfId="3" applyFont="1"/>
    <xf numFmtId="0" fontId="19" fillId="0" borderId="0" xfId="3" applyFont="1" applyFill="1" applyBorder="1" applyAlignment="1" applyProtection="1">
      <alignment vertical="center" wrapText="1"/>
    </xf>
    <xf numFmtId="0" fontId="14" fillId="0" borderId="0" xfId="3" applyFont="1" applyFill="1" applyBorder="1" applyAlignment="1" applyProtection="1">
      <alignment wrapText="1"/>
    </xf>
    <xf numFmtId="0" fontId="8" fillId="0" borderId="0" xfId="3" applyFont="1" applyFill="1" applyBorder="1" applyAlignment="1" applyProtection="1">
      <alignment wrapText="1"/>
    </xf>
    <xf numFmtId="0" fontId="16" fillId="0" borderId="0" xfId="3" applyFont="1" applyFill="1" applyBorder="1" applyAlignment="1" applyProtection="1">
      <alignment wrapText="1"/>
    </xf>
    <xf numFmtId="0" fontId="3" fillId="4" borderId="3" xfId="3" applyFont="1" applyFill="1" applyBorder="1" applyAlignment="1" applyProtection="1">
      <alignment horizontal="center" vertical="center"/>
    </xf>
    <xf numFmtId="4" fontId="5" fillId="5" borderId="1" xfId="0" applyNumberFormat="1" applyFont="1" applyFill="1" applyBorder="1" applyAlignment="1" applyProtection="1">
      <alignment horizontal="right" vertical="center" indent="1"/>
    </xf>
    <xf numFmtId="0" fontId="21" fillId="5" borderId="30" xfId="3" applyFont="1" applyFill="1" applyBorder="1" applyAlignment="1" applyProtection="1">
      <alignment vertical="center"/>
    </xf>
    <xf numFmtId="0" fontId="3" fillId="5" borderId="0" xfId="3" applyFont="1" applyFill="1" applyProtection="1"/>
    <xf numFmtId="4" fontId="3" fillId="5" borderId="0" xfId="3" applyNumberFormat="1" applyFont="1" applyFill="1" applyAlignment="1" applyProtection="1">
      <alignment horizontal="right" indent="1"/>
    </xf>
    <xf numFmtId="0" fontId="5" fillId="5" borderId="0" xfId="0" applyFont="1" applyFill="1" applyBorder="1" applyAlignment="1" applyProtection="1">
      <alignment horizontal="center" vertical="center"/>
    </xf>
    <xf numFmtId="10" fontId="3" fillId="5" borderId="2" xfId="2" applyNumberFormat="1" applyFont="1" applyFill="1" applyBorder="1" applyAlignment="1" applyProtection="1">
      <alignment horizontal="center" vertical="center" wrapText="1"/>
    </xf>
    <xf numFmtId="4" fontId="3" fillId="5" borderId="0" xfId="0" applyNumberFormat="1" applyFont="1" applyFill="1" applyBorder="1" applyAlignment="1" applyProtection="1">
      <alignment horizontal="center" vertical="center"/>
    </xf>
    <xf numFmtId="0" fontId="3" fillId="5" borderId="0" xfId="0" applyFont="1" applyFill="1" applyBorder="1" applyAlignment="1" applyProtection="1">
      <alignment horizontal="left" vertical="center"/>
    </xf>
    <xf numFmtId="0" fontId="7" fillId="0" borderId="3" xfId="0" applyFont="1" applyBorder="1" applyAlignment="1" applyProtection="1">
      <alignment horizontal="justify" vertical="center"/>
    </xf>
    <xf numFmtId="0" fontId="7" fillId="0" borderId="3" xfId="0" applyFont="1" applyBorder="1" applyAlignment="1" applyProtection="1">
      <alignment vertical="center" wrapText="1"/>
    </xf>
    <xf numFmtId="0" fontId="5" fillId="5" borderId="0" xfId="0" applyFont="1" applyFill="1" applyBorder="1" applyAlignment="1" applyProtection="1">
      <alignment horizontal="left"/>
    </xf>
    <xf numFmtId="0" fontId="3" fillId="0" borderId="3" xfId="0" applyFont="1" applyBorder="1" applyAlignment="1" applyProtection="1">
      <alignment horizontal="justify" vertical="center" wrapText="1"/>
    </xf>
    <xf numFmtId="0" fontId="5" fillId="5" borderId="0" xfId="0" applyFont="1" applyFill="1" applyBorder="1" applyAlignment="1" applyProtection="1">
      <alignment vertical="center"/>
    </xf>
    <xf numFmtId="0" fontId="20" fillId="5" borderId="0" xfId="0" applyFont="1" applyFill="1" applyProtection="1"/>
    <xf numFmtId="0" fontId="11" fillId="0" borderId="25" xfId="0" applyFont="1" applyBorder="1" applyAlignment="1" applyProtection="1">
      <alignment horizontal="center"/>
    </xf>
    <xf numFmtId="0" fontId="11" fillId="0" borderId="27" xfId="0" applyFont="1" applyBorder="1" applyAlignment="1" applyProtection="1">
      <alignment horizontal="center"/>
    </xf>
    <xf numFmtId="0" fontId="10" fillId="0" borderId="12" xfId="0" applyFont="1" applyBorder="1" applyProtection="1"/>
    <xf numFmtId="0" fontId="10" fillId="0" borderId="4" xfId="0" applyFont="1" applyBorder="1" applyProtection="1"/>
    <xf numFmtId="0" fontId="11" fillId="0" borderId="10" xfId="0" applyFont="1" applyBorder="1" applyProtection="1"/>
    <xf numFmtId="0" fontId="11" fillId="5" borderId="0" xfId="0" applyFont="1" applyFill="1" applyBorder="1" applyProtection="1"/>
    <xf numFmtId="10" fontId="11" fillId="5" borderId="0" xfId="2" applyNumberFormat="1" applyFont="1" applyFill="1" applyBorder="1" applyAlignment="1" applyProtection="1">
      <alignment horizontal="right" indent="4"/>
    </xf>
    <xf numFmtId="0" fontId="21" fillId="5" borderId="29" xfId="0" applyFont="1" applyFill="1" applyBorder="1" applyProtection="1"/>
    <xf numFmtId="0" fontId="10" fillId="5" borderId="29" xfId="0" applyFont="1" applyFill="1" applyBorder="1" applyProtection="1"/>
    <xf numFmtId="0" fontId="20" fillId="0" borderId="0" xfId="0" applyFont="1" applyProtection="1"/>
    <xf numFmtId="0" fontId="3" fillId="5" borderId="0" xfId="0" applyFont="1" applyFill="1" applyBorder="1" applyProtection="1"/>
    <xf numFmtId="0" fontId="3" fillId="5" borderId="0" xfId="0" applyFont="1" applyFill="1" applyBorder="1" applyAlignment="1" applyProtection="1">
      <alignment horizontal="right" vertical="center" indent="1"/>
    </xf>
    <xf numFmtId="0" fontId="7" fillId="5" borderId="0" xfId="0" applyFont="1" applyFill="1" applyBorder="1" applyAlignment="1" applyProtection="1">
      <alignment vertical="center"/>
    </xf>
    <xf numFmtId="0" fontId="5" fillId="5" borderId="0" xfId="0" applyFont="1" applyFill="1" applyBorder="1" applyAlignment="1" applyProtection="1">
      <alignment horizontal="left" vertical="center"/>
    </xf>
    <xf numFmtId="165" fontId="3" fillId="5" borderId="0" xfId="0" applyNumberFormat="1" applyFont="1" applyFill="1" applyBorder="1" applyAlignment="1" applyProtection="1">
      <alignment horizontal="right" vertical="center" indent="1"/>
    </xf>
    <xf numFmtId="0" fontId="29" fillId="0" borderId="31" xfId="5" applyFill="1" applyBorder="1" applyAlignment="1" applyProtection="1"/>
    <xf numFmtId="0" fontId="31" fillId="5" borderId="18" xfId="0" applyFont="1" applyFill="1" applyBorder="1" applyAlignment="1" applyProtection="1">
      <alignment horizontal="center"/>
    </xf>
    <xf numFmtId="10" fontId="7" fillId="5" borderId="0" xfId="0" applyNumberFormat="1" applyFont="1" applyFill="1" applyBorder="1" applyAlignment="1" applyProtection="1">
      <alignment horizontal="justify" vertical="center"/>
    </xf>
    <xf numFmtId="0" fontId="3" fillId="5" borderId="0" xfId="0" applyFont="1" applyFill="1" applyBorder="1" applyAlignment="1" applyProtection="1">
      <alignment vertical="center"/>
    </xf>
    <xf numFmtId="0" fontId="7" fillId="0" borderId="3" xfId="0" applyFont="1" applyBorder="1" applyAlignment="1" applyProtection="1">
      <alignment vertical="center"/>
    </xf>
    <xf numFmtId="4" fontId="3" fillId="5" borderId="19" xfId="0" applyNumberFormat="1" applyFont="1" applyFill="1" applyBorder="1" applyAlignment="1" applyProtection="1">
      <alignment horizontal="right" vertical="center" indent="1"/>
    </xf>
    <xf numFmtId="10" fontId="7" fillId="0" borderId="0" xfId="0" applyNumberFormat="1" applyFont="1" applyBorder="1" applyAlignment="1" applyProtection="1">
      <alignment horizontal="justify" vertical="center"/>
    </xf>
    <xf numFmtId="4" fontId="3" fillId="5" borderId="5" xfId="0" applyNumberFormat="1" applyFont="1" applyFill="1" applyBorder="1" applyAlignment="1" applyProtection="1">
      <alignment horizontal="right" vertical="center" indent="1"/>
    </xf>
    <xf numFmtId="0" fontId="29" fillId="0" borderId="31" xfId="5" applyFill="1" applyBorder="1" applyAlignment="1" applyProtection="1">
      <alignment horizontal="left"/>
    </xf>
    <xf numFmtId="165" fontId="3" fillId="0" borderId="3" xfId="0" applyNumberFormat="1" applyFont="1" applyFill="1" applyBorder="1" applyAlignment="1" applyProtection="1">
      <alignment horizontal="right" vertical="center" indent="1"/>
    </xf>
    <xf numFmtId="0" fontId="7"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17" fillId="0" borderId="3" xfId="0" applyFont="1" applyBorder="1" applyAlignment="1" applyProtection="1">
      <alignment vertical="center"/>
    </xf>
    <xf numFmtId="0" fontId="7" fillId="5" borderId="3" xfId="0" applyFont="1" applyFill="1" applyBorder="1" applyAlignment="1" applyProtection="1">
      <alignment vertical="center"/>
    </xf>
    <xf numFmtId="165" fontId="3" fillId="5" borderId="5" xfId="0" applyNumberFormat="1" applyFont="1" applyFill="1" applyBorder="1" applyAlignment="1" applyProtection="1">
      <alignment horizontal="right" vertical="center" indent="1"/>
    </xf>
    <xf numFmtId="0" fontId="6" fillId="5" borderId="0" xfId="0" applyFont="1" applyFill="1" applyBorder="1" applyAlignment="1" applyProtection="1">
      <alignment horizontal="center" vertical="center"/>
    </xf>
    <xf numFmtId="165" fontId="5" fillId="5" borderId="32" xfId="6" applyNumberFormat="1" applyFont="1" applyFill="1" applyBorder="1" applyAlignment="1" applyProtection="1">
      <alignment horizontal="right" vertical="center" indent="1"/>
    </xf>
    <xf numFmtId="0" fontId="18" fillId="5" borderId="0" xfId="0" applyFont="1" applyFill="1" applyBorder="1" applyAlignment="1" applyProtection="1">
      <alignment horizontal="left" vertical="center"/>
    </xf>
    <xf numFmtId="0" fontId="2" fillId="5" borderId="0" xfId="0" applyFont="1" applyFill="1" applyBorder="1" applyAlignment="1" applyProtection="1">
      <alignment horizontal="left" vertical="center" wrapText="1"/>
    </xf>
    <xf numFmtId="10" fontId="3" fillId="5" borderId="3" xfId="2" applyNumberFormat="1" applyFont="1" applyFill="1" applyBorder="1" applyAlignment="1" applyProtection="1">
      <alignment horizontal="center" vertical="center" wrapText="1"/>
    </xf>
    <xf numFmtId="4" fontId="3" fillId="5" borderId="0" xfId="1" applyNumberFormat="1" applyFont="1" applyFill="1" applyBorder="1" applyAlignment="1" applyProtection="1">
      <alignment horizontal="right" vertical="center" indent="1"/>
    </xf>
    <xf numFmtId="10" fontId="11" fillId="5" borderId="11" xfId="2" applyNumberFormat="1" applyFont="1" applyFill="1" applyBorder="1" applyAlignment="1" applyProtection="1">
      <alignment horizontal="right" indent="4"/>
    </xf>
    <xf numFmtId="0" fontId="5" fillId="5" borderId="1" xfId="3" applyFont="1" applyFill="1" applyBorder="1" applyAlignment="1" applyProtection="1">
      <alignment horizontal="center" vertical="center" wrapText="1"/>
    </xf>
    <xf numFmtId="164" fontId="11" fillId="5" borderId="0" xfId="1" applyFont="1" applyFill="1" applyBorder="1" applyAlignment="1" applyProtection="1">
      <alignment horizontal="center" vertical="center"/>
    </xf>
    <xf numFmtId="0" fontId="3" fillId="6" borderId="3" xfId="3" applyFont="1" applyFill="1" applyBorder="1" applyAlignment="1" applyProtection="1">
      <alignment horizontal="center" vertical="center"/>
    </xf>
    <xf numFmtId="0" fontId="3" fillId="0" borderId="0" xfId="3" applyFont="1" applyBorder="1" applyProtection="1"/>
    <xf numFmtId="0" fontId="3" fillId="0" borderId="0" xfId="3" applyFont="1" applyBorder="1" applyAlignment="1" applyProtection="1">
      <alignment vertical="center" wrapText="1"/>
    </xf>
    <xf numFmtId="0" fontId="5" fillId="5" borderId="3" xfId="3" applyFont="1" applyFill="1" applyBorder="1" applyAlignment="1" applyProtection="1">
      <alignment horizontal="center" vertical="center"/>
    </xf>
    <xf numFmtId="0" fontId="5" fillId="5" borderId="3" xfId="3" applyFont="1" applyFill="1" applyBorder="1" applyAlignment="1" applyProtection="1">
      <alignment horizontal="center" vertical="center" wrapText="1"/>
    </xf>
    <xf numFmtId="0" fontId="5" fillId="0" borderId="20" xfId="3" applyFont="1" applyBorder="1" applyAlignment="1" applyProtection="1">
      <alignment horizontal="center" vertical="center"/>
    </xf>
    <xf numFmtId="0" fontId="3" fillId="0" borderId="3" xfId="3" applyFont="1" applyFill="1" applyBorder="1" applyAlignment="1" applyProtection="1">
      <alignment horizontal="center" vertical="center"/>
    </xf>
    <xf numFmtId="4" fontId="10" fillId="0" borderId="3" xfId="3" applyNumberFormat="1" applyFont="1" applyFill="1" applyBorder="1" applyAlignment="1" applyProtection="1">
      <alignment horizontal="left" vertical="center" wrapText="1"/>
    </xf>
    <xf numFmtId="4" fontId="3" fillId="0" borderId="0" xfId="3" applyNumberFormat="1" applyFont="1" applyFill="1" applyBorder="1" applyAlignment="1">
      <alignment horizontal="center" vertical="center"/>
    </xf>
    <xf numFmtId="4" fontId="3" fillId="5" borderId="0" xfId="3" applyNumberFormat="1" applyFont="1" applyFill="1" applyBorder="1" applyAlignment="1">
      <alignment horizontal="center" vertical="center"/>
    </xf>
    <xf numFmtId="4" fontId="3" fillId="5" borderId="0" xfId="3" applyNumberFormat="1" applyFont="1" applyFill="1" applyBorder="1" applyAlignment="1">
      <alignment vertical="center"/>
    </xf>
    <xf numFmtId="0" fontId="5" fillId="2" borderId="3" xfId="3" applyFont="1" applyFill="1" applyBorder="1" applyAlignment="1" applyProtection="1">
      <alignment horizontal="center" vertical="center" wrapText="1"/>
    </xf>
    <xf numFmtId="4" fontId="3" fillId="2" borderId="0" xfId="3" applyNumberFormat="1" applyFont="1" applyFill="1" applyBorder="1" applyAlignment="1">
      <alignment vertical="center"/>
    </xf>
    <xf numFmtId="0" fontId="10" fillId="0" borderId="3" xfId="3" applyFont="1" applyFill="1" applyBorder="1" applyAlignment="1" applyProtection="1">
      <alignment horizontal="center" vertical="center"/>
    </xf>
    <xf numFmtId="4" fontId="10" fillId="0" borderId="3" xfId="3" applyNumberFormat="1" applyFont="1" applyFill="1" applyBorder="1" applyAlignment="1" applyProtection="1">
      <alignment horizontal="right" vertical="center" indent="2"/>
    </xf>
    <xf numFmtId="4" fontId="3" fillId="0" borderId="3" xfId="3" applyNumberFormat="1" applyFont="1" applyFill="1" applyBorder="1" applyAlignment="1" applyProtection="1">
      <alignment horizontal="right" vertical="center" indent="2"/>
    </xf>
    <xf numFmtId="0" fontId="10" fillId="0" borderId="0" xfId="3" applyFont="1" applyFill="1" applyBorder="1" applyAlignment="1" applyProtection="1">
      <alignment horizontal="center" vertical="center"/>
    </xf>
    <xf numFmtId="4" fontId="10" fillId="0" borderId="0" xfId="3" applyNumberFormat="1" applyFont="1" applyFill="1" applyBorder="1" applyAlignment="1" applyProtection="1">
      <alignment horizontal="left" vertical="center" wrapText="1"/>
    </xf>
    <xf numFmtId="4" fontId="10" fillId="0" borderId="0" xfId="3" applyNumberFormat="1" applyFont="1" applyFill="1" applyBorder="1" applyAlignment="1" applyProtection="1">
      <alignment horizontal="right" vertical="center" indent="2"/>
    </xf>
    <xf numFmtId="4" fontId="3" fillId="5" borderId="0" xfId="3" applyNumberFormat="1" applyFont="1" applyFill="1" applyBorder="1" applyAlignment="1" applyProtection="1">
      <alignment horizontal="right" vertical="center" indent="2"/>
    </xf>
    <xf numFmtId="4" fontId="5" fillId="5" borderId="0" xfId="3" applyNumberFormat="1" applyFont="1" applyFill="1" applyBorder="1" applyAlignment="1" applyProtection="1">
      <alignment horizontal="right" vertical="center" indent="2"/>
    </xf>
    <xf numFmtId="4" fontId="10" fillId="0" borderId="0" xfId="3" applyNumberFormat="1" applyFont="1" applyFill="1" applyBorder="1" applyAlignment="1" applyProtection="1">
      <alignment horizontal="center" vertical="center" wrapText="1"/>
    </xf>
    <xf numFmtId="4" fontId="10" fillId="0" borderId="0" xfId="3" applyNumberFormat="1" applyFont="1" applyFill="1" applyBorder="1" applyAlignment="1" applyProtection="1">
      <alignment horizontal="center" vertical="center"/>
    </xf>
    <xf numFmtId="4" fontId="3" fillId="5" borderId="0" xfId="3" applyNumberFormat="1" applyFont="1" applyFill="1" applyBorder="1" applyAlignment="1" applyProtection="1">
      <alignment vertical="center"/>
    </xf>
    <xf numFmtId="4" fontId="3" fillId="5" borderId="0" xfId="3" applyNumberFormat="1" applyFont="1" applyFill="1" applyBorder="1" applyAlignment="1" applyProtection="1">
      <alignment horizontal="center" vertical="center"/>
    </xf>
    <xf numFmtId="4" fontId="5" fillId="5" borderId="0" xfId="3" applyNumberFormat="1" applyFont="1" applyFill="1" applyBorder="1" applyAlignment="1" applyProtection="1">
      <alignment horizontal="center" vertical="center"/>
    </xf>
    <xf numFmtId="0" fontId="5" fillId="8" borderId="3" xfId="3" applyFont="1" applyFill="1" applyBorder="1" applyAlignment="1" applyProtection="1">
      <alignment horizontal="center" vertical="center" wrapText="1"/>
    </xf>
    <xf numFmtId="4" fontId="10" fillId="5" borderId="0" xfId="3" applyNumberFormat="1" applyFont="1" applyFill="1" applyBorder="1" applyAlignment="1" applyProtection="1">
      <alignment horizontal="right" vertical="center" indent="2"/>
    </xf>
    <xf numFmtId="0" fontId="5" fillId="5" borderId="0" xfId="3" applyFont="1" applyFill="1" applyBorder="1" applyAlignment="1" applyProtection="1">
      <alignment vertical="center" wrapText="1"/>
    </xf>
    <xf numFmtId="4" fontId="3" fillId="5" borderId="3" xfId="3" applyNumberFormat="1" applyFont="1" applyFill="1" applyBorder="1" applyAlignment="1" applyProtection="1">
      <alignment horizontal="right" vertical="center" indent="2"/>
    </xf>
    <xf numFmtId="4" fontId="5" fillId="5" borderId="0" xfId="3" applyNumberFormat="1" applyFont="1" applyFill="1" applyBorder="1" applyAlignment="1" applyProtection="1">
      <alignment horizontal="center"/>
    </xf>
    <xf numFmtId="0" fontId="3" fillId="0" borderId="0" xfId="3" applyFont="1" applyAlignment="1">
      <alignment horizontal="left" vertical="center"/>
    </xf>
    <xf numFmtId="4" fontId="5" fillId="2" borderId="0" xfId="3" applyNumberFormat="1" applyFont="1" applyFill="1" applyBorder="1" applyAlignment="1">
      <alignment vertical="center"/>
    </xf>
    <xf numFmtId="0" fontId="3" fillId="0" borderId="0" xfId="3" applyAlignment="1">
      <alignment horizontal="left" vertical="center"/>
    </xf>
    <xf numFmtId="0" fontId="5" fillId="0" borderId="0" xfId="3" applyFont="1"/>
    <xf numFmtId="2" fontId="3" fillId="0" borderId="0" xfId="3" applyNumberFormat="1" applyFont="1"/>
    <xf numFmtId="0" fontId="3" fillId="0" borderId="0" xfId="3" applyFont="1" applyAlignment="1">
      <alignment vertical="center" wrapText="1"/>
    </xf>
    <xf numFmtId="0" fontId="12" fillId="0" borderId="0" xfId="3" applyFont="1"/>
    <xf numFmtId="0" fontId="10" fillId="5" borderId="16" xfId="0" applyFont="1" applyFill="1" applyBorder="1" applyProtection="1"/>
    <xf numFmtId="0" fontId="3" fillId="0" borderId="0" xfId="3" applyFont="1" applyProtection="1"/>
    <xf numFmtId="0" fontId="3" fillId="0" borderId="0" xfId="3" applyProtection="1"/>
    <xf numFmtId="0" fontId="15" fillId="0" borderId="0" xfId="3" applyFont="1" applyFill="1" applyBorder="1" applyAlignment="1" applyProtection="1">
      <alignment wrapText="1"/>
    </xf>
    <xf numFmtId="0" fontId="3" fillId="0" borderId="0" xfId="3" applyFont="1" applyAlignment="1" applyProtection="1">
      <alignment vertical="center"/>
    </xf>
    <xf numFmtId="4" fontId="3" fillId="0" borderId="0" xfId="3" applyNumberFormat="1" applyFont="1" applyProtection="1"/>
    <xf numFmtId="0" fontId="3" fillId="3" borderId="3" xfId="3" applyFont="1" applyFill="1" applyBorder="1" applyAlignment="1" applyProtection="1">
      <alignment horizontal="center" vertical="center" wrapText="1"/>
    </xf>
    <xf numFmtId="0" fontId="29" fillId="5" borderId="31" xfId="5" applyFill="1" applyBorder="1" applyAlignment="1" applyProtection="1">
      <alignment horizontal="left"/>
    </xf>
    <xf numFmtId="0" fontId="5" fillId="5" borderId="0" xfId="3" applyFont="1" applyFill="1" applyBorder="1" applyAlignment="1" applyProtection="1">
      <alignment horizontal="center" vertical="center"/>
    </xf>
    <xf numFmtId="4" fontId="3" fillId="0" borderId="2" xfId="4" applyNumberFormat="1" applyFont="1" applyBorder="1" applyAlignment="1" applyProtection="1">
      <alignment horizontal="right" vertical="center" indent="1"/>
    </xf>
    <xf numFmtId="0" fontId="5" fillId="0" borderId="0" xfId="3" applyFont="1" applyAlignment="1" applyProtection="1">
      <alignment horizontal="center" vertical="center"/>
    </xf>
    <xf numFmtId="0" fontId="11" fillId="4" borderId="5" xfId="3" applyFont="1" applyFill="1" applyBorder="1" applyAlignment="1" applyProtection="1">
      <alignment horizontal="center" vertical="center" wrapText="1"/>
    </xf>
    <xf numFmtId="0" fontId="11" fillId="4" borderId="3" xfId="3" applyFont="1" applyFill="1" applyBorder="1" applyAlignment="1" applyProtection="1">
      <alignment horizontal="center" vertical="center" wrapText="1"/>
    </xf>
    <xf numFmtId="0" fontId="11" fillId="4" borderId="36" xfId="3" applyFont="1" applyFill="1" applyBorder="1" applyAlignment="1" applyProtection="1">
      <alignment horizontal="center" vertical="center" wrapText="1"/>
    </xf>
    <xf numFmtId="0" fontId="3" fillId="5" borderId="0" xfId="0" applyFont="1" applyFill="1" applyAlignment="1" applyProtection="1">
      <alignment horizontal="left" vertical="center" wrapText="1"/>
    </xf>
    <xf numFmtId="4" fontId="5" fillId="5" borderId="0" xfId="1" applyNumberFormat="1" applyFont="1" applyFill="1" applyBorder="1" applyAlignment="1" applyProtection="1">
      <alignment horizontal="right" vertical="center"/>
    </xf>
    <xf numFmtId="0" fontId="5" fillId="5" borderId="0" xfId="3" applyFont="1" applyFill="1" applyBorder="1" applyAlignment="1" applyProtection="1">
      <alignment horizontal="center" vertical="center" wrapText="1"/>
    </xf>
    <xf numFmtId="0" fontId="3" fillId="5" borderId="0" xfId="3" applyFont="1" applyFill="1" applyBorder="1" applyAlignment="1" applyProtection="1">
      <alignment horizontal="center"/>
    </xf>
    <xf numFmtId="0" fontId="5" fillId="5" borderId="0" xfId="3" applyFont="1" applyFill="1" applyBorder="1" applyAlignment="1" applyProtection="1">
      <alignment horizontal="center"/>
    </xf>
    <xf numFmtId="0" fontId="5" fillId="2" borderId="0" xfId="3" applyFont="1" applyFill="1" applyBorder="1" applyAlignment="1">
      <alignment horizontal="center" vertical="center" wrapText="1"/>
    </xf>
    <xf numFmtId="2" fontId="21" fillId="5" borderId="30" xfId="0" applyNumberFormat="1" applyFont="1" applyFill="1" applyBorder="1" applyAlignment="1" applyProtection="1"/>
    <xf numFmtId="4" fontId="21" fillId="5" borderId="30" xfId="0" applyNumberFormat="1" applyFont="1" applyFill="1" applyBorder="1" applyAlignment="1" applyProtection="1"/>
    <xf numFmtId="4" fontId="3" fillId="0" borderId="0" xfId="3" applyNumberFormat="1" applyFont="1" applyFill="1" applyBorder="1" applyAlignment="1" applyProtection="1">
      <alignment horizontal="center" vertical="center" wrapText="1"/>
    </xf>
    <xf numFmtId="0" fontId="10" fillId="0" borderId="0" xfId="0" applyFont="1" applyFill="1" applyAlignment="1" applyProtection="1">
      <alignment horizontal="right" wrapText="1"/>
    </xf>
    <xf numFmtId="49" fontId="10" fillId="5" borderId="3" xfId="1" applyNumberFormat="1" applyFont="1" applyFill="1" applyBorder="1" applyAlignment="1" applyProtection="1">
      <alignment horizontal="center" vertical="center"/>
    </xf>
    <xf numFmtId="0" fontId="21" fillId="5" borderId="30" xfId="0" applyFont="1" applyFill="1" applyBorder="1" applyAlignment="1" applyProtection="1"/>
    <xf numFmtId="0" fontId="21" fillId="5" borderId="30" xfId="0" applyFont="1" applyFill="1" applyBorder="1" applyAlignment="1" applyProtection="1">
      <alignment wrapText="1"/>
    </xf>
    <xf numFmtId="4" fontId="21" fillId="5" borderId="30" xfId="3" applyNumberFormat="1" applyFont="1" applyFill="1" applyBorder="1" applyAlignment="1" applyProtection="1">
      <alignment wrapText="1"/>
    </xf>
    <xf numFmtId="4" fontId="21" fillId="5" borderId="0" xfId="3" applyNumberFormat="1" applyFont="1" applyFill="1" applyBorder="1" applyAlignment="1" applyProtection="1">
      <alignment wrapText="1"/>
    </xf>
    <xf numFmtId="168" fontId="5" fillId="0" borderId="3" xfId="3" applyNumberFormat="1" applyFont="1" applyFill="1" applyBorder="1" applyAlignment="1" applyProtection="1">
      <alignment horizontal="center" vertical="center" wrapText="1"/>
    </xf>
    <xf numFmtId="0" fontId="10" fillId="5" borderId="0" xfId="0" applyFont="1" applyFill="1" applyAlignment="1" applyProtection="1">
      <alignment horizontal="right"/>
    </xf>
    <xf numFmtId="0" fontId="10" fillId="0" borderId="0" xfId="0" applyFont="1" applyFill="1" applyAlignment="1" applyProtection="1">
      <alignment horizontal="left"/>
    </xf>
    <xf numFmtId="0" fontId="10" fillId="0" borderId="0" xfId="0" applyFont="1" applyAlignment="1" applyProtection="1">
      <alignment horizontal="left"/>
    </xf>
    <xf numFmtId="0" fontId="5" fillId="3" borderId="3" xfId="3" applyFont="1" applyFill="1" applyBorder="1" applyAlignment="1" applyProtection="1">
      <alignment horizontal="right" vertical="center" wrapText="1"/>
    </xf>
    <xf numFmtId="0" fontId="21" fillId="5" borderId="0" xfId="0" applyFont="1" applyFill="1" applyBorder="1" applyAlignment="1" applyProtection="1"/>
    <xf numFmtId="0" fontId="21" fillId="5" borderId="0" xfId="0" applyFont="1" applyFill="1" applyBorder="1" applyAlignment="1" applyProtection="1">
      <alignment wrapText="1"/>
    </xf>
    <xf numFmtId="4" fontId="21" fillId="5" borderId="0" xfId="0" applyNumberFormat="1" applyFont="1" applyFill="1" applyBorder="1" applyAlignment="1" applyProtection="1"/>
    <xf numFmtId="4" fontId="5" fillId="5" borderId="0" xfId="3" applyNumberFormat="1" applyFont="1" applyFill="1" applyBorder="1" applyAlignment="1" applyProtection="1">
      <alignment horizontal="right" vertical="center" indent="1"/>
    </xf>
    <xf numFmtId="0" fontId="5" fillId="0" borderId="3" xfId="3" applyFont="1" applyFill="1" applyBorder="1" applyAlignment="1" applyProtection="1">
      <alignment horizontal="center" vertical="center"/>
    </xf>
    <xf numFmtId="0" fontId="10" fillId="4" borderId="3" xfId="3" applyFont="1" applyFill="1" applyBorder="1" applyAlignment="1" applyProtection="1">
      <alignment horizontal="center" vertical="center"/>
    </xf>
    <xf numFmtId="4" fontId="10" fillId="4" borderId="3" xfId="3" applyNumberFormat="1" applyFont="1" applyFill="1" applyBorder="1" applyAlignment="1" applyProtection="1">
      <alignment horizontal="left" vertical="center" wrapText="1"/>
    </xf>
    <xf numFmtId="4" fontId="10" fillId="4" borderId="3" xfId="3" applyNumberFormat="1" applyFont="1" applyFill="1" applyBorder="1" applyAlignment="1" applyProtection="1">
      <alignment horizontal="right" vertical="center" indent="2"/>
    </xf>
    <xf numFmtId="4" fontId="3" fillId="4" borderId="3" xfId="3" applyNumberFormat="1" applyFont="1" applyFill="1" applyBorder="1" applyAlignment="1" applyProtection="1">
      <alignment horizontal="right" vertical="center" indent="2"/>
    </xf>
    <xf numFmtId="0" fontId="5" fillId="4" borderId="3" xfId="3" applyFont="1" applyFill="1" applyBorder="1" applyAlignment="1" applyProtection="1">
      <alignment horizontal="center" vertical="center"/>
    </xf>
    <xf numFmtId="0" fontId="5"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3" fillId="4" borderId="3" xfId="0" applyFont="1" applyFill="1" applyBorder="1" applyAlignment="1" applyProtection="1">
      <alignment horizontal="justify" vertical="center" wrapText="1"/>
    </xf>
    <xf numFmtId="0" fontId="3" fillId="4" borderId="3" xfId="0" applyFont="1" applyFill="1" applyBorder="1" applyAlignment="1" applyProtection="1">
      <alignment horizontal="center" vertical="center" wrapText="1"/>
    </xf>
    <xf numFmtId="0" fontId="10" fillId="5" borderId="0" xfId="0" applyFont="1" applyFill="1" applyAlignment="1" applyProtection="1">
      <alignment horizontal="right" wrapText="1"/>
    </xf>
    <xf numFmtId="0" fontId="10" fillId="5" borderId="23" xfId="0" applyFont="1" applyFill="1" applyBorder="1" applyAlignment="1" applyProtection="1">
      <alignment horizontal="left" vertical="center" wrapText="1"/>
    </xf>
    <xf numFmtId="168" fontId="11" fillId="5" borderId="23" xfId="1" applyNumberFormat="1" applyFont="1" applyFill="1" applyBorder="1" applyAlignment="1" applyProtection="1">
      <alignment horizontal="center" vertical="center"/>
    </xf>
    <xf numFmtId="4" fontId="3" fillId="5" borderId="23" xfId="0" applyNumberFormat="1" applyFont="1" applyFill="1" applyBorder="1" applyAlignment="1" applyProtection="1">
      <alignment horizontal="right" vertical="center" indent="1"/>
    </xf>
    <xf numFmtId="4" fontId="10" fillId="5" borderId="23" xfId="0" applyNumberFormat="1" applyFont="1" applyFill="1" applyBorder="1" applyAlignment="1" applyProtection="1">
      <alignment horizontal="right" vertical="center" indent="1"/>
    </xf>
    <xf numFmtId="4" fontId="3" fillId="5" borderId="23" xfId="3" applyNumberFormat="1" applyFont="1" applyFill="1" applyBorder="1" applyAlignment="1" applyProtection="1">
      <alignment horizontal="right" vertical="center" wrapText="1" indent="1"/>
    </xf>
    <xf numFmtId="168" fontId="5" fillId="5" borderId="23" xfId="3" applyNumberFormat="1" applyFont="1" applyFill="1" applyBorder="1" applyAlignment="1" applyProtection="1">
      <alignment horizontal="center" vertical="center" wrapText="1"/>
    </xf>
    <xf numFmtId="0" fontId="3" fillId="3" borderId="3" xfId="3" applyFont="1" applyFill="1" applyBorder="1" applyAlignment="1" applyProtection="1">
      <alignment horizontal="center" vertical="center" wrapText="1"/>
    </xf>
    <xf numFmtId="0" fontId="3" fillId="2" borderId="0" xfId="3" applyFont="1" applyFill="1" applyBorder="1" applyAlignment="1" applyProtection="1">
      <alignment horizontal="left" vertical="center" wrapText="1"/>
    </xf>
    <xf numFmtId="0" fontId="5" fillId="2" borderId="0" xfId="3" applyFont="1" applyFill="1" applyBorder="1" applyAlignment="1">
      <alignment horizontal="center" vertical="center" wrapText="1"/>
    </xf>
    <xf numFmtId="4" fontId="3" fillId="2" borderId="0" xfId="3" applyNumberFormat="1" applyFont="1" applyFill="1" applyBorder="1" applyAlignment="1">
      <alignment horizontal="left" vertical="center"/>
    </xf>
    <xf numFmtId="0" fontId="3" fillId="0" borderId="0" xfId="3" applyFont="1" applyAlignment="1">
      <alignment horizontal="left"/>
    </xf>
    <xf numFmtId="0" fontId="10" fillId="5" borderId="0" xfId="3" applyFont="1" applyFill="1" applyBorder="1" applyAlignment="1" applyProtection="1">
      <alignment horizontal="center" vertical="center"/>
    </xf>
    <xf numFmtId="4" fontId="10" fillId="5" borderId="0" xfId="3" applyNumberFormat="1" applyFont="1" applyFill="1" applyBorder="1" applyAlignment="1" applyProtection="1">
      <alignment horizontal="left" vertical="center" wrapText="1"/>
    </xf>
    <xf numFmtId="2" fontId="3" fillId="5" borderId="0" xfId="3" applyNumberFormat="1" applyFont="1" applyFill="1" applyBorder="1" applyAlignment="1" applyProtection="1">
      <alignment horizontal="right" vertical="center" indent="2"/>
    </xf>
    <xf numFmtId="168" fontId="5" fillId="5" borderId="3" xfId="3" applyNumberFormat="1" applyFont="1" applyFill="1" applyBorder="1" applyAlignment="1" applyProtection="1">
      <alignment horizontal="right" vertical="center" indent="2"/>
    </xf>
    <xf numFmtId="168" fontId="5" fillId="4" borderId="3" xfId="3" applyNumberFormat="1" applyFont="1" applyFill="1" applyBorder="1" applyAlignment="1" applyProtection="1">
      <alignment horizontal="right" vertical="center" indent="2"/>
    </xf>
    <xf numFmtId="0" fontId="11" fillId="5" borderId="0" xfId="0" applyFont="1" applyFill="1" applyAlignment="1" applyProtection="1">
      <alignment horizontal="right" vertical="center"/>
    </xf>
    <xf numFmtId="0" fontId="5" fillId="6" borderId="3" xfId="3" applyFont="1" applyFill="1" applyBorder="1" applyAlignment="1" applyProtection="1">
      <alignment horizontal="center" vertical="center"/>
    </xf>
    <xf numFmtId="0" fontId="5" fillId="5" borderId="3" xfId="3" applyFont="1" applyFill="1" applyBorder="1" applyAlignment="1" applyProtection="1">
      <alignment horizontal="center" wrapText="1"/>
    </xf>
    <xf numFmtId="10" fontId="6" fillId="0" borderId="13" xfId="0" applyNumberFormat="1" applyFont="1" applyBorder="1" applyAlignment="1" applyProtection="1">
      <alignment horizontal="justify" vertical="center"/>
    </xf>
    <xf numFmtId="10" fontId="6" fillId="5" borderId="13" xfId="0" applyNumberFormat="1" applyFont="1" applyFill="1" applyBorder="1" applyAlignment="1" applyProtection="1">
      <alignment horizontal="justify" vertical="center"/>
    </xf>
    <xf numFmtId="0" fontId="4" fillId="5" borderId="0" xfId="0" applyFont="1" applyFill="1" applyBorder="1" applyAlignment="1" applyProtection="1">
      <alignment horizontal="left"/>
    </xf>
    <xf numFmtId="0" fontId="5" fillId="0" borderId="0" xfId="3" applyFont="1" applyBorder="1" applyAlignment="1" applyProtection="1">
      <alignment horizontal="right"/>
    </xf>
    <xf numFmtId="0" fontId="5" fillId="3" borderId="2" xfId="3" applyFont="1" applyFill="1" applyBorder="1" applyAlignment="1" applyProtection="1">
      <alignment horizontal="center" vertical="center" wrapText="1"/>
    </xf>
    <xf numFmtId="0" fontId="5" fillId="2" borderId="2" xfId="3" applyFont="1" applyFill="1" applyBorder="1" applyAlignment="1" applyProtection="1">
      <alignment horizontal="center" vertical="center" wrapText="1"/>
    </xf>
    <xf numFmtId="168" fontId="5" fillId="0" borderId="3" xfId="3" applyNumberFormat="1" applyFont="1" applyFill="1" applyBorder="1" applyAlignment="1" applyProtection="1">
      <alignment horizontal="center" vertical="center"/>
    </xf>
    <xf numFmtId="168" fontId="5" fillId="4" borderId="3" xfId="3" applyNumberFormat="1" applyFont="1" applyFill="1" applyBorder="1" applyAlignment="1" applyProtection="1">
      <alignment horizontal="center" vertical="center"/>
    </xf>
    <xf numFmtId="168" fontId="10" fillId="0" borderId="3" xfId="3" applyNumberFormat="1" applyFont="1" applyFill="1" applyBorder="1" applyAlignment="1" applyProtection="1">
      <alignment horizontal="center" vertical="center"/>
    </xf>
    <xf numFmtId="168" fontId="10" fillId="4" borderId="3" xfId="3" applyNumberFormat="1" applyFont="1" applyFill="1" applyBorder="1" applyAlignment="1" applyProtection="1">
      <alignment horizontal="center" vertical="center"/>
    </xf>
    <xf numFmtId="168" fontId="3" fillId="0" borderId="3" xfId="3" applyNumberFormat="1" applyFont="1" applyBorder="1" applyAlignment="1" applyProtection="1">
      <alignment horizontal="center" vertical="center"/>
    </xf>
    <xf numFmtId="168" fontId="3" fillId="4" borderId="3" xfId="3" applyNumberFormat="1" applyFont="1" applyFill="1" applyBorder="1" applyAlignment="1" applyProtection="1">
      <alignment horizontal="center" vertical="center"/>
    </xf>
    <xf numFmtId="0" fontId="3" fillId="0" borderId="0" xfId="3" applyFont="1" applyFill="1"/>
    <xf numFmtId="0" fontId="3" fillId="0" borderId="0" xfId="3" applyFont="1" applyFill="1" applyAlignment="1">
      <alignment vertical="center" wrapText="1"/>
    </xf>
    <xf numFmtId="0" fontId="12" fillId="0" borderId="0" xfId="3" applyFont="1" applyFill="1"/>
    <xf numFmtId="0" fontId="13" fillId="0" borderId="0" xfId="3" applyFont="1" applyFill="1" applyAlignment="1">
      <alignment vertical="center" wrapText="1"/>
    </xf>
    <xf numFmtId="0" fontId="3" fillId="0" borderId="0" xfId="0" applyFont="1" applyFill="1" applyAlignment="1" applyProtection="1">
      <alignment horizontal="right"/>
    </xf>
    <xf numFmtId="4" fontId="5" fillId="0" borderId="0" xfId="3" applyNumberFormat="1" applyFont="1" applyFill="1" applyBorder="1" applyAlignment="1" applyProtection="1">
      <alignment wrapText="1"/>
    </xf>
    <xf numFmtId="0" fontId="5" fillId="0" borderId="0" xfId="0" applyFont="1" applyFill="1" applyAlignment="1" applyProtection="1"/>
    <xf numFmtId="0" fontId="5" fillId="0" borderId="0" xfId="0" applyFont="1" applyFill="1" applyAlignment="1" applyProtection="1">
      <alignment horizontal="left" vertical="center" wrapText="1"/>
    </xf>
    <xf numFmtId="0" fontId="21" fillId="0" borderId="0" xfId="0" applyFont="1" applyFill="1" applyAlignment="1" applyProtection="1"/>
    <xf numFmtId="4" fontId="21" fillId="0" borderId="0" xfId="3" applyNumberFormat="1" applyFont="1" applyFill="1" applyBorder="1" applyAlignment="1" applyProtection="1">
      <alignment wrapText="1"/>
    </xf>
    <xf numFmtId="0" fontId="22" fillId="0" borderId="0" xfId="0" applyFont="1" applyFill="1" applyAlignment="1" applyProtection="1">
      <alignment vertical="center"/>
    </xf>
    <xf numFmtId="0" fontId="44" fillId="0" borderId="0" xfId="0" applyFont="1" applyFill="1"/>
    <xf numFmtId="0" fontId="3" fillId="3" borderId="3" xfId="3" applyFont="1" applyFill="1" applyBorder="1" applyAlignment="1" applyProtection="1">
      <alignment horizontal="center" vertical="center" wrapText="1"/>
    </xf>
    <xf numFmtId="0" fontId="5" fillId="2" borderId="0" xfId="3"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indent="1"/>
    </xf>
    <xf numFmtId="4" fontId="3" fillId="0" borderId="3" xfId="3" applyNumberFormat="1" applyFont="1" applyFill="1" applyBorder="1" applyAlignment="1" applyProtection="1">
      <alignment horizontal="right" vertical="center" wrapText="1" indent="1"/>
    </xf>
    <xf numFmtId="4" fontId="11" fillId="5" borderId="41" xfId="0" applyNumberFormat="1" applyFont="1" applyFill="1" applyBorder="1" applyAlignment="1" applyProtection="1">
      <alignment horizontal="right" vertical="center"/>
    </xf>
    <xf numFmtId="0" fontId="10" fillId="5" borderId="0" xfId="0" applyFont="1" applyFill="1" applyBorder="1" applyAlignment="1" applyProtection="1">
      <alignment horizontal="right"/>
    </xf>
    <xf numFmtId="0" fontId="10" fillId="4" borderId="3" xfId="0" applyFont="1" applyFill="1" applyBorder="1" applyAlignment="1" applyProtection="1">
      <alignment horizontal="center" vertical="center"/>
    </xf>
    <xf numFmtId="0" fontId="10" fillId="4" borderId="3" xfId="0" applyFont="1" applyFill="1" applyBorder="1" applyAlignment="1" applyProtection="1">
      <alignment horizontal="left" vertical="center" wrapText="1"/>
    </xf>
    <xf numFmtId="4" fontId="3" fillId="4" borderId="3" xfId="0" applyNumberFormat="1" applyFont="1" applyFill="1" applyBorder="1" applyAlignment="1" applyProtection="1">
      <alignment horizontal="right" vertical="center" indent="1"/>
    </xf>
    <xf numFmtId="4" fontId="3" fillId="4" borderId="3" xfId="3" applyNumberFormat="1" applyFont="1" applyFill="1" applyBorder="1" applyAlignment="1" applyProtection="1">
      <alignment horizontal="right" vertical="center" wrapText="1" indent="1"/>
    </xf>
    <xf numFmtId="168" fontId="5" fillId="4" borderId="3" xfId="3" applyNumberFormat="1" applyFont="1" applyFill="1" applyBorder="1" applyAlignment="1" applyProtection="1">
      <alignment horizontal="center" vertical="center" wrapText="1"/>
    </xf>
    <xf numFmtId="49" fontId="10" fillId="4" borderId="3" xfId="1" applyNumberFormat="1" applyFont="1" applyFill="1" applyBorder="1" applyAlignment="1" applyProtection="1">
      <alignment horizontal="center" vertical="center"/>
    </xf>
    <xf numFmtId="168" fontId="10" fillId="5" borderId="0" xfId="0" applyNumberFormat="1" applyFont="1" applyFill="1" applyAlignment="1" applyProtection="1">
      <alignment horizontal="right"/>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0" fontId="5" fillId="5" borderId="0" xfId="0" applyFont="1" applyFill="1" applyBorder="1" applyAlignment="1" applyProtection="1">
      <alignment horizontal="center" vertical="center" wrapText="1"/>
    </xf>
    <xf numFmtId="0" fontId="3" fillId="5" borderId="0" xfId="0" applyFont="1" applyFill="1" applyBorder="1" applyAlignment="1" applyProtection="1">
      <alignment horizontal="justify" vertical="center" wrapText="1"/>
    </xf>
    <xf numFmtId="0" fontId="3" fillId="5" borderId="0" xfId="0" applyFont="1" applyFill="1" applyBorder="1" applyAlignment="1" applyProtection="1">
      <alignment horizontal="center" vertical="center" wrapText="1"/>
    </xf>
    <xf numFmtId="4" fontId="3" fillId="5" borderId="0" xfId="4" applyNumberFormat="1" applyFont="1" applyFill="1" applyBorder="1" applyAlignment="1" applyProtection="1">
      <alignment horizontal="right" vertical="center" indent="1"/>
    </xf>
    <xf numFmtId="4" fontId="3" fillId="4" borderId="2" xfId="4" applyNumberFormat="1" applyFont="1" applyFill="1" applyBorder="1" applyAlignment="1" applyProtection="1">
      <alignment horizontal="right" vertical="center" indent="1"/>
    </xf>
    <xf numFmtId="0" fontId="29" fillId="5" borderId="31" xfId="5" applyFill="1" applyBorder="1" applyAlignment="1" applyProtection="1">
      <alignment horizontal="left"/>
    </xf>
    <xf numFmtId="4" fontId="10" fillId="5" borderId="3" xfId="0" applyNumberFormat="1" applyFont="1" applyFill="1" applyBorder="1" applyAlignment="1" applyProtection="1">
      <alignment horizontal="right" vertical="center" indent="1"/>
    </xf>
    <xf numFmtId="4" fontId="10" fillId="4" borderId="3" xfId="0" applyNumberFormat="1" applyFont="1" applyFill="1" applyBorder="1" applyAlignment="1" applyProtection="1">
      <alignment horizontal="right" vertical="center" indent="1"/>
    </xf>
    <xf numFmtId="168" fontId="11" fillId="5" borderId="3" xfId="1" applyNumberFormat="1" applyFont="1" applyFill="1" applyBorder="1" applyAlignment="1" applyProtection="1">
      <alignment horizontal="center" vertical="center"/>
    </xf>
    <xf numFmtId="168" fontId="11" fillId="4" borderId="3" xfId="1" applyNumberFormat="1" applyFont="1" applyFill="1" applyBorder="1" applyAlignment="1" applyProtection="1">
      <alignment horizontal="center" vertical="center"/>
    </xf>
    <xf numFmtId="4" fontId="3" fillId="5" borderId="3" xfId="0" applyNumberFormat="1" applyFont="1" applyFill="1" applyBorder="1" applyAlignment="1" applyProtection="1">
      <alignment horizontal="right" vertical="center" indent="1"/>
    </xf>
    <xf numFmtId="10" fontId="7" fillId="5" borderId="3" xfId="3" applyNumberFormat="1" applyFont="1" applyFill="1" applyBorder="1" applyAlignment="1" applyProtection="1">
      <alignment vertical="center" wrapText="1"/>
    </xf>
    <xf numFmtId="10" fontId="7" fillId="5" borderId="3" xfId="3" applyNumberFormat="1" applyFont="1" applyFill="1" applyBorder="1" applyAlignment="1" applyProtection="1">
      <alignment vertical="center"/>
    </xf>
    <xf numFmtId="0" fontId="35" fillId="5" borderId="23" xfId="0" applyFont="1" applyFill="1" applyBorder="1" applyAlignment="1" applyProtection="1">
      <alignment horizontal="left" vertical="top"/>
    </xf>
    <xf numFmtId="3" fontId="11" fillId="5" borderId="0" xfId="1" applyNumberFormat="1" applyFont="1" applyFill="1" applyBorder="1" applyAlignment="1" applyProtection="1">
      <alignment horizontal="center" vertical="center"/>
    </xf>
    <xf numFmtId="164" fontId="11" fillId="5" borderId="0" xfId="1" applyFont="1" applyFill="1" applyBorder="1" applyAlignment="1" applyProtection="1">
      <alignment horizontal="center" vertical="center" wrapText="1"/>
    </xf>
    <xf numFmtId="168" fontId="10" fillId="5" borderId="0" xfId="0" applyNumberFormat="1" applyFont="1" applyFill="1" applyBorder="1" applyAlignment="1" applyProtection="1">
      <alignment horizontal="center" vertical="center"/>
    </xf>
    <xf numFmtId="4" fontId="5" fillId="5" borderId="0" xfId="0" applyNumberFormat="1" applyFont="1" applyFill="1" applyBorder="1" applyAlignment="1" applyProtection="1">
      <alignment vertical="center" wrapText="1"/>
    </xf>
    <xf numFmtId="49" fontId="10" fillId="5" borderId="0" xfId="1" applyNumberFormat="1" applyFont="1" applyFill="1" applyBorder="1" applyAlignment="1" applyProtection="1">
      <alignment vertical="center"/>
    </xf>
    <xf numFmtId="49" fontId="11" fillId="3" borderId="2" xfId="1" applyNumberFormat="1" applyFont="1" applyFill="1" applyBorder="1" applyAlignment="1" applyProtection="1">
      <alignment horizontal="center" vertical="center" wrapText="1"/>
    </xf>
    <xf numFmtId="164" fontId="11" fillId="3" borderId="2" xfId="1" applyFont="1" applyFill="1" applyBorder="1" applyAlignment="1" applyProtection="1">
      <alignment horizontal="center" vertical="center" wrapText="1"/>
    </xf>
    <xf numFmtId="4" fontId="10" fillId="5" borderId="3" xfId="0" applyNumberFormat="1" applyFont="1" applyFill="1" applyBorder="1" applyAlignment="1" applyProtection="1">
      <alignment horizontal="center" vertical="center"/>
    </xf>
    <xf numFmtId="49" fontId="10" fillId="5" borderId="5" xfId="1" applyNumberFormat="1" applyFont="1" applyFill="1" applyBorder="1" applyAlignment="1" applyProtection="1">
      <alignment horizontal="center" vertical="center"/>
    </xf>
    <xf numFmtId="3" fontId="11" fillId="5" borderId="24" xfId="1" applyNumberFormat="1" applyFont="1" applyFill="1" applyBorder="1" applyAlignment="1" applyProtection="1">
      <alignment horizontal="center" vertical="center"/>
    </xf>
    <xf numFmtId="0" fontId="5" fillId="0" borderId="0" xfId="0" applyFont="1" applyFill="1" applyAlignment="1" applyProtection="1">
      <alignment horizontal="left" wrapText="1"/>
    </xf>
    <xf numFmtId="0" fontId="3" fillId="0" borderId="5" xfId="0" applyFont="1" applyBorder="1" applyAlignment="1" applyProtection="1">
      <alignment horizontal="justify" vertical="center" wrapText="1"/>
    </xf>
    <xf numFmtId="0" fontId="5" fillId="5" borderId="0" xfId="3" applyFont="1" applyFill="1" applyBorder="1" applyAlignment="1" applyProtection="1">
      <alignment vertical="center"/>
    </xf>
    <xf numFmtId="0" fontId="3" fillId="5" borderId="0" xfId="3" applyFill="1" applyBorder="1" applyProtection="1"/>
    <xf numFmtId="0" fontId="3" fillId="5" borderId="23" xfId="0" applyFont="1" applyFill="1" applyBorder="1" applyAlignment="1" applyProtection="1">
      <alignment horizontal="justify" vertical="center" wrapText="1"/>
    </xf>
    <xf numFmtId="0" fontId="11" fillId="4" borderId="22" xfId="3" applyFont="1" applyFill="1" applyBorder="1" applyAlignment="1" applyProtection="1">
      <alignment horizontal="center" vertical="center" wrapText="1"/>
    </xf>
    <xf numFmtId="0" fontId="11" fillId="4" borderId="2" xfId="3" applyFont="1" applyFill="1" applyBorder="1" applyAlignment="1" applyProtection="1">
      <alignment horizontal="center" vertical="center" wrapText="1"/>
    </xf>
    <xf numFmtId="0" fontId="47" fillId="5" borderId="43" xfId="3" applyFont="1" applyFill="1" applyBorder="1" applyAlignment="1" applyProtection="1">
      <alignment vertical="center"/>
    </xf>
    <xf numFmtId="0" fontId="10" fillId="8" borderId="3" xfId="0" applyFont="1" applyFill="1" applyBorder="1" applyAlignment="1" applyProtection="1">
      <alignment horizontal="center" vertical="center"/>
    </xf>
    <xf numFmtId="0" fontId="10" fillId="8" borderId="3" xfId="0" applyFont="1" applyFill="1" applyBorder="1" applyAlignment="1" applyProtection="1">
      <alignment horizontal="left" vertical="center" wrapText="1"/>
    </xf>
    <xf numFmtId="168" fontId="11" fillId="8" borderId="3" xfId="1" applyNumberFormat="1" applyFont="1" applyFill="1" applyBorder="1" applyAlignment="1" applyProtection="1">
      <alignment horizontal="center" vertical="center"/>
    </xf>
    <xf numFmtId="4" fontId="3" fillId="8" borderId="3" xfId="0" applyNumberFormat="1" applyFont="1" applyFill="1" applyBorder="1" applyAlignment="1" applyProtection="1">
      <alignment horizontal="right" vertical="center" indent="1"/>
    </xf>
    <xf numFmtId="4" fontId="10" fillId="8" borderId="3" xfId="0" applyNumberFormat="1" applyFont="1" applyFill="1" applyBorder="1" applyAlignment="1" applyProtection="1">
      <alignment horizontal="right" vertical="center" indent="1"/>
    </xf>
    <xf numFmtId="4" fontId="3" fillId="8" borderId="3" xfId="3" applyNumberFormat="1" applyFont="1" applyFill="1" applyBorder="1" applyAlignment="1" applyProtection="1">
      <alignment horizontal="right" vertical="center" wrapText="1" indent="1"/>
    </xf>
    <xf numFmtId="168" fontId="5" fillId="8" borderId="3" xfId="3" applyNumberFormat="1" applyFont="1" applyFill="1" applyBorder="1" applyAlignment="1" applyProtection="1">
      <alignment horizontal="center" vertical="center" wrapText="1"/>
    </xf>
    <xf numFmtId="4" fontId="10" fillId="4" borderId="3" xfId="0" applyNumberFormat="1" applyFont="1" applyFill="1" applyBorder="1" applyAlignment="1" applyProtection="1">
      <alignment horizontal="center" vertical="center"/>
    </xf>
    <xf numFmtId="168" fontId="11" fillId="5" borderId="8" xfId="1" applyNumberFormat="1" applyFont="1" applyFill="1" applyBorder="1" applyAlignment="1" applyProtection="1">
      <alignment horizontal="center" vertical="center"/>
    </xf>
    <xf numFmtId="168" fontId="11" fillId="5" borderId="19" xfId="1" applyNumberFormat="1" applyFont="1" applyFill="1" applyBorder="1" applyAlignment="1" applyProtection="1">
      <alignment horizontal="center" vertical="center"/>
    </xf>
    <xf numFmtId="0" fontId="21" fillId="5" borderId="0" xfId="0" applyFont="1" applyFill="1" applyAlignment="1" applyProtection="1"/>
    <xf numFmtId="49" fontId="10" fillId="8" borderId="3" xfId="1" applyNumberFormat="1" applyFont="1" applyFill="1" applyBorder="1" applyAlignment="1" applyProtection="1">
      <alignment horizontal="center" vertical="center"/>
    </xf>
    <xf numFmtId="4" fontId="10" fillId="8" borderId="3" xfId="0" applyNumberFormat="1" applyFont="1" applyFill="1" applyBorder="1" applyAlignment="1" applyProtection="1">
      <alignment horizontal="center" vertical="center"/>
    </xf>
    <xf numFmtId="0" fontId="35" fillId="0" borderId="0" xfId="3" applyFont="1" applyBorder="1" applyAlignment="1" applyProtection="1">
      <alignment vertical="top"/>
    </xf>
    <xf numFmtId="0" fontId="3" fillId="6" borderId="3" xfId="3" applyFont="1" applyFill="1" applyBorder="1" applyAlignment="1" applyProtection="1">
      <alignment horizontal="center" wrapText="1"/>
      <protection locked="0"/>
    </xf>
    <xf numFmtId="168" fontId="11" fillId="6" borderId="3" xfId="1" applyNumberFormat="1" applyFont="1" applyFill="1" applyBorder="1" applyAlignment="1" applyProtection="1">
      <alignment horizontal="center" vertical="center"/>
      <protection locked="0"/>
    </xf>
    <xf numFmtId="0" fontId="5" fillId="6" borderId="3" xfId="0" applyFont="1" applyFill="1" applyBorder="1" applyAlignment="1" applyProtection="1">
      <alignment horizontal="center" vertical="center"/>
      <protection locked="0"/>
    </xf>
    <xf numFmtId="0" fontId="3" fillId="6" borderId="3" xfId="0" applyFont="1" applyFill="1" applyBorder="1" applyAlignment="1" applyProtection="1">
      <alignment horizontal="center" vertical="center"/>
      <protection locked="0"/>
    </xf>
    <xf numFmtId="167" fontId="3" fillId="6" borderId="3" xfId="0" applyNumberFormat="1" applyFont="1" applyFill="1" applyBorder="1" applyAlignment="1" applyProtection="1">
      <alignment horizontal="center" vertical="center"/>
      <protection locked="0"/>
    </xf>
    <xf numFmtId="4" fontId="3" fillId="6" borderId="3" xfId="0" applyNumberFormat="1" applyFont="1" applyFill="1" applyBorder="1" applyAlignment="1" applyProtection="1">
      <alignment horizontal="right" vertical="center" indent="1"/>
      <protection locked="0"/>
    </xf>
    <xf numFmtId="4" fontId="3" fillId="6" borderId="5" xfId="0" applyNumberFormat="1" applyFont="1" applyFill="1" applyBorder="1" applyAlignment="1" applyProtection="1">
      <alignment horizontal="right" vertical="center" indent="1"/>
      <protection locked="0"/>
    </xf>
    <xf numFmtId="4" fontId="3" fillId="6" borderId="1" xfId="0" applyNumberFormat="1" applyFont="1" applyFill="1" applyBorder="1" applyAlignment="1" applyProtection="1">
      <alignment horizontal="right" vertical="center" indent="1"/>
      <protection locked="0"/>
    </xf>
    <xf numFmtId="165" fontId="3" fillId="6" borderId="3" xfId="0" applyNumberFormat="1" applyFont="1" applyFill="1" applyBorder="1" applyAlignment="1" applyProtection="1">
      <alignment horizontal="right" vertical="center" indent="1"/>
      <protection locked="0"/>
    </xf>
    <xf numFmtId="165" fontId="3" fillId="6" borderId="5" xfId="0" applyNumberFormat="1" applyFont="1" applyFill="1" applyBorder="1" applyAlignment="1" applyProtection="1">
      <alignment horizontal="right" vertical="center" indent="1"/>
      <protection locked="0"/>
    </xf>
    <xf numFmtId="10" fontId="11" fillId="6" borderId="28" xfId="2" applyNumberFormat="1" applyFont="1" applyFill="1" applyBorder="1" applyAlignment="1" applyProtection="1">
      <alignment horizontal="right" indent="4"/>
      <protection locked="0"/>
    </xf>
    <xf numFmtId="10" fontId="11" fillId="6" borderId="15" xfId="2" applyNumberFormat="1" applyFont="1" applyFill="1" applyBorder="1" applyAlignment="1" applyProtection="1">
      <alignment horizontal="right" indent="4"/>
      <protection locked="0"/>
    </xf>
    <xf numFmtId="4" fontId="3" fillId="6" borderId="8" xfId="1" applyNumberFormat="1" applyFont="1" applyFill="1" applyBorder="1" applyAlignment="1" applyProtection="1">
      <alignment horizontal="right" vertical="center" indent="1"/>
      <protection locked="0"/>
    </xf>
    <xf numFmtId="4" fontId="10" fillId="8"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4" fontId="10" fillId="4" borderId="3" xfId="0" applyNumberFormat="1" applyFont="1" applyFill="1" applyBorder="1" applyAlignment="1" applyProtection="1">
      <alignment horizontal="right" vertical="center" indent="1"/>
    </xf>
    <xf numFmtId="0" fontId="46" fillId="5" borderId="43" xfId="3" applyFont="1" applyFill="1" applyBorder="1" applyAlignment="1" applyProtection="1"/>
    <xf numFmtId="168" fontId="3" fillId="6" borderId="3" xfId="1" applyNumberFormat="1" applyFont="1" applyFill="1" applyBorder="1" applyAlignment="1" applyProtection="1">
      <alignment horizontal="center" vertical="center" wrapText="1"/>
      <protection locked="0"/>
    </xf>
    <xf numFmtId="10" fontId="3" fillId="6" borderId="3" xfId="1" applyNumberFormat="1" applyFont="1" applyFill="1" applyBorder="1" applyAlignment="1" applyProtection="1">
      <alignment horizontal="center" vertical="center" wrapText="1"/>
      <protection locked="0"/>
    </xf>
    <xf numFmtId="1" fontId="3" fillId="6" borderId="3" xfId="1" applyNumberFormat="1" applyFont="1" applyFill="1" applyBorder="1" applyAlignment="1" applyProtection="1">
      <alignment horizontal="center" vertical="center" wrapText="1"/>
      <protection locked="0"/>
    </xf>
    <xf numFmtId="168" fontId="3" fillId="6" borderId="3" xfId="3" applyNumberFormat="1" applyFont="1" applyFill="1" applyBorder="1" applyAlignment="1" applyProtection="1">
      <alignment horizontal="center" vertical="center" wrapText="1"/>
      <protection locked="0"/>
    </xf>
    <xf numFmtId="169" fontId="3" fillId="0" borderId="3" xfId="0" applyNumberFormat="1" applyFont="1" applyBorder="1" applyAlignment="1" applyProtection="1">
      <alignment horizontal="center" vertical="center" wrapText="1"/>
    </xf>
    <xf numFmtId="169" fontId="3" fillId="4" borderId="3" xfId="0" applyNumberFormat="1" applyFont="1" applyFill="1" applyBorder="1" applyAlignment="1" applyProtection="1">
      <alignment horizontal="center" vertical="center" wrapText="1"/>
    </xf>
    <xf numFmtId="4" fontId="11" fillId="5" borderId="0" xfId="0" applyNumberFormat="1" applyFont="1" applyFill="1" applyBorder="1" applyAlignment="1" applyProtection="1">
      <alignment horizontal="right" vertical="center"/>
    </xf>
    <xf numFmtId="168" fontId="5" fillId="5" borderId="0" xfId="3" applyNumberFormat="1" applyFont="1" applyFill="1" applyBorder="1" applyAlignment="1" applyProtection="1">
      <alignment horizontal="center" vertical="center" wrapText="1"/>
    </xf>
    <xf numFmtId="49" fontId="10" fillId="5" borderId="0" xfId="1" applyNumberFormat="1" applyFont="1" applyFill="1" applyBorder="1" applyAlignment="1" applyProtection="1">
      <alignment horizontal="center" vertical="center"/>
    </xf>
    <xf numFmtId="169" fontId="10" fillId="5" borderId="0" xfId="1" applyNumberFormat="1" applyFont="1" applyFill="1" applyBorder="1" applyAlignment="1" applyProtection="1">
      <alignment horizontal="center" vertical="center"/>
    </xf>
    <xf numFmtId="168" fontId="11" fillId="5" borderId="0" xfId="0" applyNumberFormat="1" applyFont="1" applyFill="1" applyBorder="1" applyAlignment="1" applyProtection="1">
      <alignment horizontal="center" vertical="center"/>
    </xf>
    <xf numFmtId="168" fontId="11" fillId="5" borderId="0" xfId="1" applyNumberFormat="1" applyFont="1" applyFill="1" applyBorder="1" applyAlignment="1" applyProtection="1">
      <alignment horizontal="center" vertical="center"/>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4" fontId="10" fillId="8" borderId="3" xfId="0" applyNumberFormat="1" applyFont="1" applyFill="1" applyBorder="1" applyAlignment="1" applyProtection="1">
      <alignment horizontal="right" vertical="center" indent="1"/>
    </xf>
    <xf numFmtId="9" fontId="3" fillId="6" borderId="3" xfId="2" applyFont="1" applyFill="1" applyBorder="1" applyAlignment="1" applyProtection="1">
      <alignment horizontal="center" vertical="center" wrapText="1"/>
      <protection locked="0"/>
    </xf>
    <xf numFmtId="49" fontId="10" fillId="4" borderId="1" xfId="1" applyNumberFormat="1" applyFont="1" applyFill="1" applyBorder="1" applyAlignment="1" applyProtection="1">
      <alignment horizontal="center" vertical="center"/>
    </xf>
    <xf numFmtId="49" fontId="10" fillId="4" borderId="6" xfId="1" applyNumberFormat="1" applyFont="1" applyFill="1" applyBorder="1" applyAlignment="1" applyProtection="1">
      <alignment horizontal="center" vertical="center"/>
    </xf>
    <xf numFmtId="168" fontId="10" fillId="4" borderId="1" xfId="0" applyNumberFormat="1" applyFont="1" applyFill="1" applyBorder="1" applyAlignment="1" applyProtection="1">
      <alignment horizontal="center" vertical="center"/>
    </xf>
    <xf numFmtId="168" fontId="10" fillId="4" borderId="6" xfId="0" applyNumberFormat="1" applyFont="1" applyFill="1" applyBorder="1" applyAlignment="1" applyProtection="1">
      <alignment horizontal="center" vertical="center"/>
    </xf>
    <xf numFmtId="0" fontId="5" fillId="5" borderId="18" xfId="3" applyFont="1" applyFill="1" applyBorder="1" applyAlignment="1" applyProtection="1">
      <alignment horizontal="center" wrapText="1"/>
    </xf>
    <xf numFmtId="0" fontId="3" fillId="3" borderId="5" xfId="3" applyFont="1" applyFill="1" applyBorder="1" applyAlignment="1" applyProtection="1">
      <alignment horizontal="center" vertical="center" wrapText="1"/>
    </xf>
    <xf numFmtId="0" fontId="3" fillId="3" borderId="22" xfId="3" applyFont="1" applyFill="1" applyBorder="1" applyAlignment="1" applyProtection="1">
      <alignment horizontal="center" vertical="center" wrapText="1"/>
    </xf>
    <xf numFmtId="0" fontId="3" fillId="3" borderId="2" xfId="3" applyFont="1" applyFill="1" applyBorder="1" applyAlignment="1" applyProtection="1">
      <alignment horizontal="center" vertical="center" wrapText="1"/>
    </xf>
    <xf numFmtId="0" fontId="5" fillId="3" borderId="1" xfId="3" applyFont="1" applyFill="1" applyBorder="1" applyAlignment="1" applyProtection="1">
      <alignment horizontal="center" vertical="center" wrapText="1"/>
    </xf>
    <xf numFmtId="0" fontId="5" fillId="3" borderId="6" xfId="3" applyFont="1" applyFill="1" applyBorder="1" applyAlignment="1" applyProtection="1">
      <alignment horizontal="center" vertical="center" wrapText="1"/>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0" fontId="5" fillId="3" borderId="5" xfId="3" applyFont="1" applyFill="1" applyBorder="1" applyAlignment="1" applyProtection="1">
      <alignment horizontal="center" vertical="center" wrapText="1"/>
    </xf>
    <xf numFmtId="0" fontId="5" fillId="3" borderId="22" xfId="3" applyFont="1" applyFill="1" applyBorder="1" applyAlignment="1" applyProtection="1">
      <alignment horizontal="center" vertical="center" wrapText="1"/>
    </xf>
    <xf numFmtId="0" fontId="5" fillId="3" borderId="2" xfId="3" applyFont="1" applyFill="1" applyBorder="1" applyAlignment="1" applyProtection="1">
      <alignment horizontal="center" vertical="center" wrapText="1"/>
    </xf>
    <xf numFmtId="4" fontId="11" fillId="6" borderId="3" xfId="0" applyNumberFormat="1" applyFont="1" applyFill="1" applyBorder="1" applyAlignment="1" applyProtection="1">
      <alignment horizontal="left" vertical="center"/>
      <protection locked="0"/>
    </xf>
    <xf numFmtId="4" fontId="11" fillId="6" borderId="1" xfId="0" applyNumberFormat="1" applyFont="1" applyFill="1" applyBorder="1" applyAlignment="1" applyProtection="1">
      <alignment horizontal="left" vertical="center"/>
      <protection locked="0"/>
    </xf>
    <xf numFmtId="4" fontId="11" fillId="6" borderId="8" xfId="0" applyNumberFormat="1" applyFont="1" applyFill="1" applyBorder="1" applyAlignment="1" applyProtection="1">
      <alignment horizontal="left" vertical="center"/>
      <protection locked="0"/>
    </xf>
    <xf numFmtId="4" fontId="11" fillId="6" borderId="6" xfId="0" applyNumberFormat="1" applyFont="1" applyFill="1" applyBorder="1" applyAlignment="1" applyProtection="1">
      <alignment horizontal="left" vertical="center"/>
      <protection locked="0"/>
    </xf>
    <xf numFmtId="4" fontId="10" fillId="8" borderId="3" xfId="0" applyNumberFormat="1" applyFont="1" applyFill="1" applyBorder="1" applyAlignment="1" applyProtection="1">
      <alignment horizontal="right" vertical="center" indent="1"/>
    </xf>
    <xf numFmtId="0" fontId="43" fillId="5" borderId="0" xfId="3" applyFont="1" applyFill="1" applyBorder="1" applyAlignment="1" applyProtection="1">
      <alignment horizontal="center" vertical="center"/>
    </xf>
    <xf numFmtId="0" fontId="14" fillId="5" borderId="0" xfId="3" applyFont="1" applyFill="1" applyBorder="1" applyAlignment="1" applyProtection="1">
      <alignment horizontal="center" wrapText="1"/>
    </xf>
    <xf numFmtId="0" fontId="8" fillId="5" borderId="0" xfId="3" applyFont="1" applyFill="1" applyBorder="1" applyAlignment="1" applyProtection="1">
      <alignment horizontal="center" wrapText="1"/>
    </xf>
    <xf numFmtId="0" fontId="5" fillId="6" borderId="19" xfId="3" applyFont="1" applyFill="1" applyBorder="1" applyAlignment="1" applyProtection="1">
      <alignment horizontal="center" wrapText="1"/>
      <protection locked="0"/>
    </xf>
    <xf numFmtId="0" fontId="5" fillId="6" borderId="23" xfId="3" applyFont="1" applyFill="1" applyBorder="1" applyAlignment="1" applyProtection="1">
      <alignment horizontal="center" wrapText="1"/>
      <protection locked="0"/>
    </xf>
    <xf numFmtId="0" fontId="5" fillId="6" borderId="24" xfId="3" applyFont="1" applyFill="1" applyBorder="1" applyAlignment="1" applyProtection="1">
      <alignment horizontal="center" wrapText="1"/>
      <protection locked="0"/>
    </xf>
    <xf numFmtId="0" fontId="5" fillId="6" borderId="17" xfId="3" applyFont="1" applyFill="1" applyBorder="1" applyAlignment="1" applyProtection="1">
      <alignment horizontal="center" wrapText="1"/>
      <protection locked="0"/>
    </xf>
    <xf numFmtId="0" fontId="5" fillId="6" borderId="18" xfId="3" applyFont="1" applyFill="1" applyBorder="1" applyAlignment="1" applyProtection="1">
      <alignment horizontal="center" wrapText="1"/>
      <protection locked="0"/>
    </xf>
    <xf numFmtId="0" fontId="5" fillId="6" borderId="7" xfId="3" applyFont="1" applyFill="1" applyBorder="1" applyAlignment="1" applyProtection="1">
      <alignment horizontal="center" wrapText="1"/>
      <protection locked="0"/>
    </xf>
    <xf numFmtId="0" fontId="5" fillId="3" borderId="3" xfId="3" applyFont="1" applyFill="1" applyBorder="1" applyAlignment="1" applyProtection="1">
      <alignment horizontal="center" vertical="center" wrapText="1"/>
    </xf>
    <xf numFmtId="0" fontId="3" fillId="6" borderId="22" xfId="3"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xf>
    <xf numFmtId="0" fontId="5" fillId="6" borderId="6" xfId="0" applyFont="1" applyFill="1" applyBorder="1" applyAlignment="1" applyProtection="1">
      <alignment horizontal="center" vertical="center"/>
    </xf>
    <xf numFmtId="0" fontId="5" fillId="5" borderId="0" xfId="0" applyFont="1" applyFill="1" applyAlignment="1" applyProtection="1">
      <alignment horizontal="left" vertical="center" wrapText="1"/>
    </xf>
    <xf numFmtId="0" fontId="5" fillId="5" borderId="0" xfId="0" applyFont="1" applyFill="1" applyAlignment="1" applyProtection="1">
      <alignment horizontal="left" wrapText="1"/>
    </xf>
    <xf numFmtId="168" fontId="11" fillId="3" borderId="1" xfId="1" applyNumberFormat="1" applyFont="1" applyFill="1" applyBorder="1" applyAlignment="1" applyProtection="1">
      <alignment horizontal="center" vertical="center"/>
    </xf>
    <xf numFmtId="168" fontId="11" fillId="3" borderId="6" xfId="1" applyNumberFormat="1" applyFont="1" applyFill="1" applyBorder="1" applyAlignment="1" applyProtection="1">
      <alignment horizontal="center" vertical="center"/>
    </xf>
    <xf numFmtId="168" fontId="5" fillId="5" borderId="3" xfId="0" applyNumberFormat="1" applyFont="1" applyFill="1" applyBorder="1" applyAlignment="1" applyProtection="1">
      <alignment horizontal="center" vertical="center"/>
    </xf>
    <xf numFmtId="0" fontId="21" fillId="5" borderId="30" xfId="0" applyFont="1" applyFill="1" applyBorder="1" applyAlignment="1" applyProtection="1">
      <alignment horizontal="center"/>
    </xf>
    <xf numFmtId="4" fontId="5" fillId="3" borderId="2" xfId="0" applyNumberFormat="1" applyFont="1" applyFill="1" applyBorder="1" applyAlignment="1" applyProtection="1">
      <alignment horizontal="center" vertical="center" wrapText="1"/>
    </xf>
    <xf numFmtId="169" fontId="10" fillId="8" borderId="3" xfId="1" applyNumberFormat="1" applyFont="1" applyFill="1" applyBorder="1" applyAlignment="1" applyProtection="1">
      <alignment horizontal="center" vertical="center"/>
    </xf>
    <xf numFmtId="164" fontId="11" fillId="3" borderId="2" xfId="1" applyFont="1" applyFill="1" applyBorder="1" applyAlignment="1" applyProtection="1">
      <alignment horizontal="center" vertical="center" wrapText="1"/>
    </xf>
    <xf numFmtId="168" fontId="11" fillId="8" borderId="3" xfId="0" applyNumberFormat="1" applyFont="1" applyFill="1" applyBorder="1" applyAlignment="1" applyProtection="1">
      <alignment horizontal="center" vertical="center"/>
    </xf>
    <xf numFmtId="0" fontId="45" fillId="5" borderId="43" xfId="0" applyFont="1" applyFill="1" applyBorder="1" applyAlignment="1" applyProtection="1">
      <alignment horizontal="center"/>
    </xf>
    <xf numFmtId="49" fontId="10" fillId="5" borderId="19" xfId="1" applyNumberFormat="1" applyFont="1" applyFill="1" applyBorder="1" applyAlignment="1" applyProtection="1">
      <alignment horizontal="center" vertical="center"/>
    </xf>
    <xf numFmtId="49" fontId="10" fillId="5" borderId="6" xfId="1" applyNumberFormat="1" applyFont="1" applyFill="1" applyBorder="1" applyAlignment="1" applyProtection="1">
      <alignment horizontal="center" vertical="center"/>
    </xf>
    <xf numFmtId="168" fontId="10" fillId="5" borderId="1" xfId="0" applyNumberFormat="1" applyFont="1" applyFill="1" applyBorder="1" applyAlignment="1" applyProtection="1">
      <alignment horizontal="center" vertical="center"/>
    </xf>
    <xf numFmtId="168" fontId="10" fillId="5" borderId="6" xfId="0" applyNumberFormat="1" applyFont="1" applyFill="1" applyBorder="1" applyAlignment="1" applyProtection="1">
      <alignment horizontal="center" vertical="center"/>
    </xf>
    <xf numFmtId="4" fontId="5" fillId="3" borderId="17" xfId="0" applyNumberFormat="1" applyFont="1" applyFill="1" applyBorder="1" applyAlignment="1" applyProtection="1">
      <alignment horizontal="center" vertical="center" wrapText="1"/>
    </xf>
    <xf numFmtId="4" fontId="5" fillId="3" borderId="7" xfId="0" applyNumberFormat="1" applyFont="1" applyFill="1" applyBorder="1" applyAlignment="1" applyProtection="1">
      <alignment horizontal="center" vertical="center" wrapText="1"/>
    </xf>
    <xf numFmtId="164" fontId="11" fillId="3" borderId="17" xfId="1" applyFont="1" applyFill="1" applyBorder="1" applyAlignment="1" applyProtection="1">
      <alignment horizontal="center" vertical="center" wrapText="1"/>
    </xf>
    <xf numFmtId="164" fontId="11" fillId="3" borderId="7" xfId="1" applyFont="1" applyFill="1" applyBorder="1" applyAlignment="1" applyProtection="1">
      <alignment horizontal="center" vertical="center" wrapText="1"/>
    </xf>
    <xf numFmtId="49" fontId="10" fillId="5" borderId="1" xfId="1" applyNumberFormat="1" applyFont="1" applyFill="1" applyBorder="1" applyAlignment="1" applyProtection="1">
      <alignment horizontal="center" vertical="center"/>
    </xf>
    <xf numFmtId="0" fontId="32" fillId="2" borderId="32" xfId="6" applyFont="1" applyFill="1" applyBorder="1" applyAlignment="1" applyProtection="1">
      <alignment horizontal="left" vertical="center" wrapText="1"/>
    </xf>
    <xf numFmtId="0" fontId="4" fillId="5" borderId="23" xfId="3" applyFont="1" applyFill="1" applyBorder="1" applyAlignment="1" applyProtection="1">
      <alignment horizontal="right" vertical="center" wrapText="1"/>
    </xf>
    <xf numFmtId="0" fontId="4" fillId="5" borderId="21" xfId="3" applyFont="1" applyFill="1" applyBorder="1" applyAlignment="1" applyProtection="1">
      <alignment horizontal="right" vertical="center" wrapText="1"/>
    </xf>
    <xf numFmtId="0" fontId="3" fillId="6" borderId="3" xfId="3" applyFont="1" applyFill="1" applyBorder="1" applyAlignment="1" applyProtection="1">
      <alignment horizontal="center" vertical="center"/>
    </xf>
    <xf numFmtId="0" fontId="3" fillId="0" borderId="1" xfId="0" applyFont="1" applyBorder="1" applyAlignment="1" applyProtection="1">
      <alignment vertical="center"/>
    </xf>
    <xf numFmtId="0" fontId="3" fillId="0" borderId="8" xfId="0" applyFont="1" applyBorder="1" applyAlignment="1" applyProtection="1">
      <alignment vertical="center"/>
    </xf>
    <xf numFmtId="0" fontId="3" fillId="0" borderId="6" xfId="0" applyFont="1" applyBorder="1" applyAlignment="1" applyProtection="1">
      <alignment vertical="center"/>
    </xf>
    <xf numFmtId="0" fontId="29" fillId="5" borderId="31" xfId="5" applyFill="1" applyBorder="1" applyAlignment="1" applyProtection="1">
      <alignment horizontal="left"/>
    </xf>
    <xf numFmtId="0" fontId="5" fillId="3" borderId="25" xfId="3" applyFont="1" applyFill="1" applyBorder="1" applyAlignment="1" applyProtection="1">
      <alignment horizontal="center" vertical="center" wrapText="1"/>
    </xf>
    <xf numFmtId="0" fontId="5" fillId="3" borderId="42" xfId="3" applyFont="1" applyFill="1" applyBorder="1" applyAlignment="1" applyProtection="1">
      <alignment horizontal="center" vertical="center" wrapText="1"/>
    </xf>
    <xf numFmtId="0" fontId="5" fillId="3" borderId="26" xfId="3" applyFont="1" applyFill="1" applyBorder="1" applyAlignment="1" applyProtection="1">
      <alignment horizontal="center" vertical="center" wrapText="1"/>
    </xf>
    <xf numFmtId="0" fontId="5" fillId="3" borderId="27" xfId="3" applyFont="1" applyFill="1" applyBorder="1" applyAlignment="1" applyProtection="1">
      <alignment horizontal="center" vertical="center" wrapText="1"/>
    </xf>
    <xf numFmtId="0" fontId="37" fillId="5" borderId="0" xfId="0" applyFont="1" applyFill="1" applyBorder="1" applyAlignment="1" applyProtection="1">
      <alignment horizontal="center"/>
    </xf>
    <xf numFmtId="0" fontId="3" fillId="5" borderId="0" xfId="0" applyFont="1" applyFill="1" applyBorder="1" applyAlignment="1" applyProtection="1">
      <alignment horizontal="center"/>
    </xf>
    <xf numFmtId="0" fontId="5" fillId="5" borderId="0" xfId="0" applyFont="1" applyFill="1" applyBorder="1" applyAlignment="1" applyProtection="1">
      <alignment horizontal="center"/>
    </xf>
    <xf numFmtId="0" fontId="5" fillId="5" borderId="19" xfId="0" applyFont="1" applyFill="1" applyBorder="1" applyAlignment="1" applyProtection="1">
      <alignment horizontal="center" vertical="center"/>
    </xf>
    <xf numFmtId="0" fontId="5" fillId="5" borderId="23" xfId="0" applyFont="1" applyFill="1" applyBorder="1" applyAlignment="1" applyProtection="1">
      <alignment horizontal="center" vertical="center"/>
    </xf>
    <xf numFmtId="0" fontId="5" fillId="5" borderId="24" xfId="0" applyFont="1" applyFill="1" applyBorder="1" applyAlignment="1" applyProtection="1">
      <alignment horizontal="center" vertical="center"/>
    </xf>
    <xf numFmtId="0" fontId="5" fillId="5" borderId="17" xfId="0" applyFont="1" applyFill="1" applyBorder="1" applyAlignment="1" applyProtection="1">
      <alignment horizontal="center" vertical="center"/>
    </xf>
    <xf numFmtId="0" fontId="5" fillId="5" borderId="18" xfId="0" applyFont="1" applyFill="1" applyBorder="1" applyAlignment="1" applyProtection="1">
      <alignment horizontal="center" vertical="center"/>
    </xf>
    <xf numFmtId="0" fontId="5" fillId="5" borderId="7" xfId="0" applyFont="1" applyFill="1" applyBorder="1" applyAlignment="1" applyProtection="1">
      <alignment horizontal="center" vertical="center"/>
    </xf>
    <xf numFmtId="0" fontId="5" fillId="3" borderId="10"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3" borderId="14" xfId="3" applyFont="1" applyFill="1" applyBorder="1" applyAlignment="1" applyProtection="1">
      <alignment horizontal="center" vertical="center"/>
    </xf>
    <xf numFmtId="0" fontId="3" fillId="5" borderId="19" xfId="0" applyFont="1" applyFill="1" applyBorder="1" applyAlignment="1" applyProtection="1">
      <alignment horizontal="center" vertical="center" wrapText="1"/>
    </xf>
    <xf numFmtId="0" fontId="3" fillId="5" borderId="23"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17" xfId="0" applyFont="1" applyFill="1" applyBorder="1" applyAlignment="1" applyProtection="1">
      <alignment horizontal="center" vertical="center" wrapText="1"/>
    </xf>
    <xf numFmtId="0" fontId="3" fillId="5" borderId="18"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28" fillId="5" borderId="37" xfId="0" applyFont="1" applyFill="1" applyBorder="1" applyAlignment="1">
      <alignment horizontal="left" wrapText="1"/>
    </xf>
    <xf numFmtId="0" fontId="28" fillId="5" borderId="38" xfId="0" applyFont="1" applyFill="1" applyBorder="1" applyAlignment="1">
      <alignment horizontal="left" wrapText="1"/>
    </xf>
    <xf numFmtId="0" fontId="11" fillId="5" borderId="19" xfId="0" applyFont="1" applyFill="1" applyBorder="1" applyAlignment="1" applyProtection="1">
      <alignment horizontal="center"/>
    </xf>
    <xf numFmtId="0" fontId="11" fillId="5" borderId="24" xfId="0" applyFont="1" applyFill="1" applyBorder="1" applyAlignment="1" applyProtection="1">
      <alignment horizontal="center"/>
    </xf>
    <xf numFmtId="0" fontId="11" fillId="5" borderId="17" xfId="0" applyFont="1" applyFill="1" applyBorder="1" applyAlignment="1" applyProtection="1">
      <alignment horizontal="center"/>
    </xf>
    <xf numFmtId="0" fontId="11" fillId="5" borderId="7" xfId="0" applyFont="1" applyFill="1" applyBorder="1" applyAlignment="1" applyProtection="1">
      <alignment horizontal="center"/>
    </xf>
    <xf numFmtId="0" fontId="20" fillId="5" borderId="0" xfId="0" applyFont="1" applyFill="1" applyAlignment="1" applyProtection="1">
      <alignment horizontal="center"/>
    </xf>
    <xf numFmtId="0" fontId="26" fillId="5" borderId="0" xfId="0" applyFont="1" applyFill="1" applyAlignment="1" applyProtection="1">
      <alignment horizontal="center"/>
    </xf>
    <xf numFmtId="0" fontId="25" fillId="5" borderId="0" xfId="0" applyFont="1" applyFill="1" applyAlignment="1" applyProtection="1">
      <alignment horizontal="center"/>
    </xf>
    <xf numFmtId="0" fontId="34" fillId="5" borderId="9" xfId="0" applyFont="1" applyFill="1" applyBorder="1" applyAlignment="1" applyProtection="1">
      <alignment horizontal="left" vertical="top" wrapText="1"/>
    </xf>
    <xf numFmtId="0" fontId="46" fillId="5" borderId="43" xfId="3" applyFont="1" applyFill="1" applyBorder="1" applyAlignment="1" applyProtection="1">
      <alignment horizontal="left"/>
    </xf>
    <xf numFmtId="0" fontId="27" fillId="5" borderId="30" xfId="3" applyFont="1" applyFill="1" applyBorder="1" applyAlignment="1" applyProtection="1">
      <alignment horizontal="left"/>
    </xf>
    <xf numFmtId="0" fontId="37" fillId="5" borderId="0" xfId="3" applyFont="1" applyFill="1" applyBorder="1" applyAlignment="1" applyProtection="1">
      <alignment horizontal="center" vertical="center" wrapText="1"/>
    </xf>
    <xf numFmtId="0" fontId="5" fillId="0" borderId="0" xfId="3" applyFont="1" applyAlignment="1" applyProtection="1">
      <alignment horizontal="center" vertical="center"/>
    </xf>
    <xf numFmtId="0" fontId="5" fillId="5" borderId="0" xfId="3" applyFont="1" applyFill="1" applyBorder="1" applyAlignment="1" applyProtection="1">
      <alignment horizontal="center" vertical="center" wrapText="1"/>
    </xf>
    <xf numFmtId="0" fontId="3" fillId="5" borderId="0" xfId="3" applyFont="1" applyFill="1" applyBorder="1" applyAlignment="1" applyProtection="1">
      <alignment horizontal="center" vertical="center" wrapText="1"/>
    </xf>
    <xf numFmtId="0" fontId="15" fillId="7" borderId="10" xfId="3" applyFont="1" applyFill="1" applyBorder="1" applyAlignment="1" applyProtection="1">
      <alignment horizontal="center" vertical="center" wrapText="1"/>
    </xf>
    <xf numFmtId="0" fontId="15" fillId="7" borderId="9" xfId="3" applyFont="1" applyFill="1" applyBorder="1" applyAlignment="1" applyProtection="1">
      <alignment horizontal="center" vertical="center" wrapText="1"/>
    </xf>
    <xf numFmtId="0" fontId="15" fillId="7" borderId="14" xfId="3" applyFont="1" applyFill="1" applyBorder="1" applyAlignment="1" applyProtection="1">
      <alignment horizontal="center" vertical="center" wrapText="1"/>
    </xf>
    <xf numFmtId="0" fontId="3" fillId="0" borderId="0" xfId="3" applyFont="1" applyBorder="1" applyAlignment="1" applyProtection="1">
      <alignment horizontal="center"/>
    </xf>
    <xf numFmtId="0" fontId="37" fillId="5" borderId="0" xfId="3" applyFont="1" applyFill="1" applyBorder="1" applyAlignment="1" applyProtection="1">
      <alignment horizontal="center"/>
    </xf>
    <xf numFmtId="0" fontId="3" fillId="5" borderId="0" xfId="3" applyFont="1" applyFill="1" applyBorder="1" applyAlignment="1" applyProtection="1">
      <alignment horizontal="center"/>
    </xf>
    <xf numFmtId="0" fontId="5" fillId="5" borderId="0" xfId="3" applyFont="1" applyFill="1" applyBorder="1" applyAlignment="1" applyProtection="1">
      <alignment horizontal="center"/>
    </xf>
    <xf numFmtId="0" fontId="5" fillId="0" borderId="19" xfId="3" applyFont="1" applyFill="1" applyBorder="1" applyAlignment="1" applyProtection="1">
      <alignment horizontal="center" wrapText="1"/>
    </xf>
    <xf numFmtId="0" fontId="5" fillId="0" borderId="23" xfId="3" applyFont="1" applyFill="1" applyBorder="1" applyAlignment="1" applyProtection="1">
      <alignment horizontal="center" wrapText="1"/>
    </xf>
    <xf numFmtId="0" fontId="5" fillId="0" borderId="24" xfId="3" applyFont="1" applyFill="1" applyBorder="1" applyAlignment="1" applyProtection="1">
      <alignment horizontal="center" wrapText="1"/>
    </xf>
    <xf numFmtId="0" fontId="5" fillId="0" borderId="17" xfId="3" applyFont="1" applyFill="1" applyBorder="1" applyAlignment="1" applyProtection="1">
      <alignment horizontal="center" wrapText="1"/>
    </xf>
    <xf numFmtId="0" fontId="5" fillId="0" borderId="18" xfId="3" applyFont="1" applyFill="1" applyBorder="1" applyAlignment="1" applyProtection="1">
      <alignment horizontal="center" wrapText="1"/>
    </xf>
    <xf numFmtId="0" fontId="5" fillId="0" borderId="7" xfId="3" applyFont="1" applyFill="1" applyBorder="1" applyAlignment="1" applyProtection="1">
      <alignment horizontal="center" wrapText="1"/>
    </xf>
    <xf numFmtId="0" fontId="5" fillId="3" borderId="10" xfId="3" applyFont="1" applyFill="1" applyBorder="1" applyAlignment="1" applyProtection="1">
      <alignment horizontal="center" vertical="center" wrapText="1"/>
    </xf>
    <xf numFmtId="0" fontId="5" fillId="3" borderId="9" xfId="3" applyFont="1" applyFill="1" applyBorder="1" applyAlignment="1" applyProtection="1">
      <alignment horizontal="center" vertical="center" wrapText="1"/>
    </xf>
    <xf numFmtId="0" fontId="5" fillId="3" borderId="14" xfId="3" applyFont="1" applyFill="1" applyBorder="1" applyAlignment="1" applyProtection="1">
      <alignment horizontal="center" vertical="center" wrapText="1"/>
    </xf>
    <xf numFmtId="0" fontId="8" fillId="5" borderId="40" xfId="3" applyFont="1" applyFill="1" applyBorder="1" applyAlignment="1" applyProtection="1">
      <alignment horizontal="center"/>
    </xf>
    <xf numFmtId="0" fontId="5" fillId="2" borderId="22" xfId="3" applyFont="1" applyFill="1" applyBorder="1" applyAlignment="1" applyProtection="1">
      <alignment horizontal="center" vertical="center"/>
    </xf>
    <xf numFmtId="0" fontId="5" fillId="2" borderId="22" xfId="3" applyFont="1" applyFill="1" applyBorder="1" applyAlignment="1" applyProtection="1">
      <alignment horizontal="center" vertical="center" wrapText="1"/>
    </xf>
    <xf numFmtId="0" fontId="5" fillId="2" borderId="2" xfId="3" applyFont="1" applyFill="1" applyBorder="1" applyAlignment="1" applyProtection="1">
      <alignment horizontal="center" vertical="center"/>
    </xf>
    <xf numFmtId="0" fontId="5" fillId="3" borderId="22" xfId="3" applyFont="1" applyFill="1" applyBorder="1" applyAlignment="1" applyProtection="1">
      <alignment horizontal="center" vertical="center"/>
    </xf>
    <xf numFmtId="0" fontId="5" fillId="3" borderId="2" xfId="3" applyFont="1" applyFill="1" applyBorder="1" applyAlignment="1" applyProtection="1">
      <alignment horizontal="center" vertical="center"/>
    </xf>
    <xf numFmtId="0" fontId="38" fillId="5" borderId="33" xfId="3" applyFont="1" applyFill="1" applyBorder="1" applyAlignment="1" applyProtection="1">
      <alignment horizontal="center"/>
    </xf>
    <xf numFmtId="0" fontId="5" fillId="2" borderId="5" xfId="3" applyFont="1" applyFill="1" applyBorder="1" applyAlignment="1" applyProtection="1">
      <alignment horizontal="center" vertical="center"/>
    </xf>
    <xf numFmtId="0" fontId="5" fillId="8" borderId="5" xfId="3" applyFont="1" applyFill="1" applyBorder="1" applyAlignment="1" applyProtection="1">
      <alignment horizontal="center" vertical="center"/>
    </xf>
    <xf numFmtId="0" fontId="5" fillId="8" borderId="2" xfId="3" applyFont="1" applyFill="1" applyBorder="1" applyAlignment="1" applyProtection="1">
      <alignment horizontal="center" vertical="center"/>
    </xf>
    <xf numFmtId="0" fontId="5" fillId="8" borderId="5" xfId="3" applyFont="1" applyFill="1" applyBorder="1" applyAlignment="1" applyProtection="1">
      <alignment horizontal="center" vertical="center" wrapText="1"/>
    </xf>
    <xf numFmtId="0" fontId="5" fillId="8" borderId="2" xfId="3" applyFont="1" applyFill="1" applyBorder="1" applyAlignment="1" applyProtection="1">
      <alignment horizontal="center" vertical="center" wrapText="1"/>
    </xf>
    <xf numFmtId="0" fontId="5" fillId="8" borderId="39" xfId="3" applyFont="1" applyFill="1" applyBorder="1" applyAlignment="1" applyProtection="1">
      <alignment horizontal="center" vertical="center" wrapText="1"/>
    </xf>
    <xf numFmtId="0" fontId="39" fillId="5" borderId="34" xfId="3" applyFont="1" applyFill="1" applyBorder="1" applyAlignment="1" applyProtection="1">
      <alignment horizontal="center"/>
    </xf>
    <xf numFmtId="0" fontId="5" fillId="2" borderId="0" xfId="3" applyFont="1" applyFill="1" applyBorder="1" applyAlignment="1">
      <alignment horizontal="center" vertical="center" wrapText="1"/>
    </xf>
    <xf numFmtId="0" fontId="40" fillId="5" borderId="18" xfId="3" applyFont="1" applyFill="1" applyBorder="1" applyAlignment="1" applyProtection="1">
      <alignment horizontal="center"/>
    </xf>
    <xf numFmtId="0" fontId="5" fillId="2" borderId="5" xfId="3" applyFont="1" applyFill="1" applyBorder="1" applyAlignment="1" applyProtection="1">
      <alignment horizontal="center" vertical="center" wrapText="1"/>
    </xf>
    <xf numFmtId="0" fontId="5" fillId="4" borderId="5" xfId="3" applyFont="1" applyFill="1" applyBorder="1" applyAlignment="1" applyProtection="1">
      <alignment horizontal="center" vertical="center" wrapText="1"/>
    </xf>
    <xf numFmtId="0" fontId="5" fillId="4" borderId="2" xfId="3" applyFont="1" applyFill="1" applyBorder="1" applyAlignment="1" applyProtection="1">
      <alignment horizontal="center" vertical="center" wrapText="1"/>
    </xf>
    <xf numFmtId="0" fontId="3" fillId="0" borderId="0" xfId="3" applyFont="1" applyBorder="1" applyAlignment="1" applyProtection="1">
      <alignment horizontal="left" vertical="center" wrapText="1"/>
    </xf>
    <xf numFmtId="0" fontId="5" fillId="2" borderId="0" xfId="3" applyFont="1" applyFill="1" applyBorder="1" applyAlignment="1">
      <alignment horizontal="left" vertical="center" wrapText="1"/>
    </xf>
    <xf numFmtId="0" fontId="3" fillId="0" borderId="0" xfId="3" applyBorder="1" applyAlignment="1" applyProtection="1">
      <alignment horizontal="left" vertical="center" wrapText="1"/>
    </xf>
    <xf numFmtId="0" fontId="3" fillId="0" borderId="0" xfId="3" applyFont="1" applyFill="1" applyBorder="1" applyAlignment="1">
      <alignment horizontal="left" vertical="center" wrapText="1"/>
    </xf>
    <xf numFmtId="0" fontId="3" fillId="0" borderId="35" xfId="3" applyFont="1" applyFill="1" applyBorder="1" applyAlignment="1">
      <alignment horizontal="left" vertical="center" wrapText="1"/>
    </xf>
    <xf numFmtId="0" fontId="3" fillId="0" borderId="0" xfId="3" applyFont="1" applyFill="1" applyBorder="1" applyAlignment="1" applyProtection="1">
      <alignment horizontal="left" vertical="center" wrapText="1"/>
    </xf>
  </cellXfs>
  <cellStyles count="11">
    <cellStyle name="Moeda" xfId="1" builtinId="4"/>
    <cellStyle name="Moeda 2" xfId="7"/>
    <cellStyle name="Moeda 3" xfId="10"/>
    <cellStyle name="Moeda_Plan1" xfId="4"/>
    <cellStyle name="Normal" xfId="0" builtinId="0"/>
    <cellStyle name="Normal 2" xfId="3"/>
    <cellStyle name="Normal 3" xfId="9"/>
    <cellStyle name="Porcentagem" xfId="2" builtinId="5"/>
    <cellStyle name="Título 2" xfId="5" builtinId="17"/>
    <cellStyle name="Título 3" xfId="6" builtinId="18"/>
    <cellStyle name="Vírgula 2" xfId="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theme="0"/>
    <pageSetUpPr fitToPage="1"/>
  </sheetPr>
  <dimension ref="A1:CX70"/>
  <sheetViews>
    <sheetView tabSelected="1" view="pageBreakPreview" zoomScaleNormal="100" zoomScaleSheetLayoutView="100" workbookViewId="0">
      <selection activeCell="A8" sqref="A8:R8"/>
    </sheetView>
  </sheetViews>
  <sheetFormatPr defaultRowHeight="12.75" x14ac:dyDescent="0.2"/>
  <cols>
    <col min="1" max="1" width="5.5703125" style="11" customWidth="1"/>
    <col min="2" max="2" width="64" style="11" customWidth="1"/>
    <col min="3" max="5" width="14.7109375" style="11" customWidth="1"/>
    <col min="6" max="6" width="9" style="11" customWidth="1"/>
    <col min="7" max="9" width="7.7109375" style="11" customWidth="1"/>
    <col min="10" max="18" width="14.7109375" style="11" customWidth="1"/>
    <col min="19" max="19" width="14.7109375" style="22" customWidth="1"/>
    <col min="20" max="102" width="9.140625" style="22"/>
    <col min="103" max="16384" width="9.140625" style="2"/>
  </cols>
  <sheetData>
    <row r="1" spans="1:19" s="17" customFormat="1" ht="20.25" x14ac:dyDescent="0.2">
      <c r="A1" s="351" t="s">
        <v>26</v>
      </c>
      <c r="B1" s="351"/>
      <c r="C1" s="351"/>
      <c r="D1" s="351"/>
      <c r="E1" s="351"/>
      <c r="F1" s="351"/>
      <c r="G1" s="351"/>
      <c r="H1" s="351"/>
      <c r="I1" s="351"/>
      <c r="J1" s="351"/>
      <c r="K1" s="351"/>
      <c r="L1" s="351"/>
      <c r="M1" s="351"/>
      <c r="N1" s="351"/>
      <c r="O1" s="351"/>
      <c r="P1" s="351"/>
      <c r="Q1" s="351"/>
      <c r="R1" s="351"/>
      <c r="S1" s="19"/>
    </row>
    <row r="2" spans="1:19" s="18" customFormat="1" ht="15" customHeight="1" x14ac:dyDescent="0.25">
      <c r="A2" s="352" t="s">
        <v>215</v>
      </c>
      <c r="B2" s="352"/>
      <c r="C2" s="352"/>
      <c r="D2" s="352"/>
      <c r="E2" s="352"/>
      <c r="F2" s="352"/>
      <c r="G2" s="352"/>
      <c r="H2" s="352"/>
      <c r="I2" s="352"/>
      <c r="J2" s="352"/>
      <c r="K2" s="352"/>
      <c r="L2" s="352"/>
      <c r="M2" s="352"/>
      <c r="N2" s="352"/>
      <c r="O2" s="352"/>
      <c r="P2" s="352"/>
      <c r="Q2" s="352"/>
      <c r="R2" s="352"/>
      <c r="S2" s="20"/>
    </row>
    <row r="3" spans="1:19" s="18" customFormat="1" ht="15" customHeight="1" x14ac:dyDescent="0.25">
      <c r="A3" s="353" t="s">
        <v>185</v>
      </c>
      <c r="B3" s="353"/>
      <c r="C3" s="353"/>
      <c r="D3" s="353"/>
      <c r="E3" s="353"/>
      <c r="F3" s="353"/>
      <c r="G3" s="353"/>
      <c r="H3" s="353"/>
      <c r="I3" s="353"/>
      <c r="J3" s="353"/>
      <c r="K3" s="353"/>
      <c r="L3" s="353"/>
      <c r="M3" s="353"/>
      <c r="N3" s="353"/>
      <c r="O3" s="353"/>
      <c r="P3" s="353"/>
      <c r="Q3" s="353"/>
      <c r="R3" s="353"/>
      <c r="S3" s="20"/>
    </row>
    <row r="4" spans="1:19" s="35" customFormat="1" ht="15" customHeight="1" x14ac:dyDescent="0.2">
      <c r="A4" s="32"/>
      <c r="B4" s="33"/>
      <c r="C4" s="33"/>
      <c r="D4" s="33"/>
      <c r="E4" s="32"/>
      <c r="F4" s="32"/>
      <c r="G4" s="32"/>
      <c r="H4" s="32"/>
      <c r="I4" s="32"/>
      <c r="J4" s="32"/>
      <c r="K4" s="32"/>
      <c r="L4" s="32"/>
      <c r="M4" s="32"/>
      <c r="N4" s="32"/>
      <c r="O4" s="32"/>
      <c r="P4" s="32"/>
      <c r="Q4" s="177" t="s">
        <v>151</v>
      </c>
      <c r="R4" s="212" t="s">
        <v>192</v>
      </c>
      <c r="S4" s="34"/>
    </row>
    <row r="5" spans="1:19" s="35" customFormat="1" ht="15" customHeight="1" x14ac:dyDescent="0.2">
      <c r="A5" s="32"/>
      <c r="B5" s="33"/>
      <c r="C5" s="33"/>
      <c r="D5" s="33"/>
      <c r="E5" s="32"/>
      <c r="F5" s="32"/>
      <c r="G5" s="32"/>
      <c r="H5" s="32"/>
      <c r="I5" s="32"/>
      <c r="J5" s="32"/>
      <c r="K5" s="32"/>
      <c r="L5" s="32"/>
      <c r="M5" s="32"/>
      <c r="N5" s="32"/>
      <c r="O5" s="32"/>
      <c r="P5" s="32"/>
      <c r="Q5" s="177" t="s">
        <v>162</v>
      </c>
      <c r="R5" s="298"/>
      <c r="S5" s="34"/>
    </row>
    <row r="6" spans="1:19" s="35" customFormat="1" ht="15" customHeight="1" x14ac:dyDescent="0.2">
      <c r="A6" s="32"/>
      <c r="B6" s="33"/>
      <c r="C6" s="33"/>
      <c r="D6" s="33"/>
      <c r="E6" s="32"/>
      <c r="F6" s="32"/>
      <c r="G6" s="32"/>
      <c r="H6" s="32"/>
      <c r="I6" s="32"/>
      <c r="J6" s="32"/>
      <c r="K6" s="32"/>
      <c r="L6" s="32"/>
      <c r="M6" s="32"/>
      <c r="N6" s="32"/>
      <c r="O6" s="32"/>
      <c r="P6" s="32"/>
      <c r="Q6" s="177" t="s">
        <v>161</v>
      </c>
      <c r="R6" s="298"/>
      <c r="S6" s="34"/>
    </row>
    <row r="7" spans="1:19" s="35" customFormat="1" ht="15" customHeight="1" x14ac:dyDescent="0.2">
      <c r="A7" s="33"/>
      <c r="B7" s="36"/>
      <c r="C7" s="36"/>
      <c r="D7" s="36"/>
      <c r="E7" s="36"/>
      <c r="F7" s="36"/>
      <c r="G7" s="36"/>
      <c r="H7" s="36"/>
      <c r="I7" s="36"/>
      <c r="J7" s="36"/>
      <c r="K7" s="36"/>
      <c r="L7" s="36"/>
      <c r="M7" s="36"/>
      <c r="N7" s="36"/>
      <c r="O7" s="36"/>
      <c r="P7" s="36"/>
      <c r="Q7" s="36"/>
      <c r="R7" s="36"/>
      <c r="S7" s="34"/>
    </row>
    <row r="8" spans="1:19" s="35" customFormat="1" ht="15" customHeight="1" x14ac:dyDescent="0.2">
      <c r="A8" s="354" t="s">
        <v>10</v>
      </c>
      <c r="B8" s="355"/>
      <c r="C8" s="355"/>
      <c r="D8" s="355"/>
      <c r="E8" s="355"/>
      <c r="F8" s="355"/>
      <c r="G8" s="355"/>
      <c r="H8" s="355"/>
      <c r="I8" s="355"/>
      <c r="J8" s="355"/>
      <c r="K8" s="355"/>
      <c r="L8" s="355"/>
      <c r="M8" s="355"/>
      <c r="N8" s="355"/>
      <c r="O8" s="355"/>
      <c r="P8" s="355"/>
      <c r="Q8" s="355"/>
      <c r="R8" s="356"/>
      <c r="S8" s="34"/>
    </row>
    <row r="9" spans="1:19" s="35" customFormat="1" ht="15" customHeight="1" x14ac:dyDescent="0.2">
      <c r="A9" s="357" t="s">
        <v>11</v>
      </c>
      <c r="B9" s="358"/>
      <c r="C9" s="358"/>
      <c r="D9" s="358"/>
      <c r="E9" s="358"/>
      <c r="F9" s="358"/>
      <c r="G9" s="358"/>
      <c r="H9" s="358"/>
      <c r="I9" s="358"/>
      <c r="J9" s="358"/>
      <c r="K9" s="358"/>
      <c r="L9" s="358"/>
      <c r="M9" s="358"/>
      <c r="N9" s="358"/>
      <c r="O9" s="358"/>
      <c r="P9" s="358"/>
      <c r="Q9" s="358"/>
      <c r="R9" s="359"/>
      <c r="S9" s="34"/>
    </row>
    <row r="10" spans="1:19" s="35" customFormat="1" ht="15" customHeight="1" x14ac:dyDescent="0.2">
      <c r="A10" s="335"/>
      <c r="B10" s="335"/>
      <c r="C10" s="335"/>
      <c r="D10" s="335"/>
      <c r="E10" s="335"/>
      <c r="F10" s="335"/>
      <c r="G10" s="335"/>
      <c r="H10" s="335"/>
      <c r="I10" s="335"/>
      <c r="J10" s="335"/>
      <c r="K10" s="335"/>
      <c r="L10" s="335"/>
      <c r="M10" s="335"/>
      <c r="N10" s="335"/>
      <c r="O10" s="335"/>
      <c r="P10" s="335"/>
      <c r="Q10" s="335"/>
      <c r="R10" s="335"/>
      <c r="S10" s="34"/>
    </row>
    <row r="11" spans="1:19" s="37" customFormat="1" ht="15" customHeight="1" x14ac:dyDescent="0.2">
      <c r="A11" s="336" t="s">
        <v>12</v>
      </c>
      <c r="B11" s="343" t="s">
        <v>13</v>
      </c>
      <c r="C11" s="339" t="s">
        <v>14</v>
      </c>
      <c r="D11" s="340"/>
      <c r="E11" s="343" t="s">
        <v>14</v>
      </c>
      <c r="F11" s="360" t="s">
        <v>15</v>
      </c>
      <c r="G11" s="360"/>
      <c r="H11" s="360"/>
      <c r="I11" s="360"/>
      <c r="J11" s="360"/>
      <c r="K11" s="360"/>
      <c r="L11" s="360"/>
      <c r="M11" s="360"/>
      <c r="N11" s="360"/>
      <c r="O11" s="360"/>
      <c r="P11" s="343" t="s">
        <v>15</v>
      </c>
      <c r="Q11" s="343" t="s">
        <v>131</v>
      </c>
      <c r="R11" s="343" t="s">
        <v>147</v>
      </c>
    </row>
    <row r="12" spans="1:19" s="37" customFormat="1" ht="27" customHeight="1" x14ac:dyDescent="0.2">
      <c r="A12" s="337"/>
      <c r="B12" s="344"/>
      <c r="C12" s="336" t="s">
        <v>16</v>
      </c>
      <c r="D12" s="336" t="s">
        <v>53</v>
      </c>
      <c r="E12" s="344"/>
      <c r="F12" s="338" t="s">
        <v>171</v>
      </c>
      <c r="G12" s="338"/>
      <c r="H12" s="338" t="s">
        <v>148</v>
      </c>
      <c r="I12" s="338" t="s">
        <v>163</v>
      </c>
      <c r="J12" s="337" t="s">
        <v>175</v>
      </c>
      <c r="K12" s="337" t="s">
        <v>194</v>
      </c>
      <c r="L12" s="337" t="s">
        <v>195</v>
      </c>
      <c r="M12" s="337" t="s">
        <v>174</v>
      </c>
      <c r="N12" s="361" t="s">
        <v>220</v>
      </c>
      <c r="O12" s="361" t="s">
        <v>220</v>
      </c>
      <c r="P12" s="344"/>
      <c r="Q12" s="344"/>
      <c r="R12" s="344"/>
    </row>
    <row r="13" spans="1:19" s="37" customFormat="1" ht="25.5" customHeight="1" x14ac:dyDescent="0.2">
      <c r="A13" s="337"/>
      <c r="B13" s="344"/>
      <c r="C13" s="337"/>
      <c r="D13" s="338"/>
      <c r="E13" s="344"/>
      <c r="F13" s="200" t="s">
        <v>57</v>
      </c>
      <c r="G13" s="150" t="s">
        <v>146</v>
      </c>
      <c r="H13" s="237" t="s">
        <v>57</v>
      </c>
      <c r="I13" s="237" t="s">
        <v>167</v>
      </c>
      <c r="J13" s="337"/>
      <c r="K13" s="337"/>
      <c r="L13" s="337"/>
      <c r="M13" s="337"/>
      <c r="N13" s="361"/>
      <c r="O13" s="361"/>
      <c r="P13" s="344"/>
      <c r="Q13" s="345"/>
      <c r="R13" s="344"/>
    </row>
    <row r="14" spans="1:19" s="38" customFormat="1" ht="15" customHeight="1" x14ac:dyDescent="0.2">
      <c r="A14" s="338"/>
      <c r="B14" s="345"/>
      <c r="C14" s="338"/>
      <c r="D14" s="40">
        <f>'ENCARGOS SOCIAIS - Licitante'!F68/100</f>
        <v>0</v>
      </c>
      <c r="E14" s="345"/>
      <c r="F14" s="315">
        <v>0</v>
      </c>
      <c r="G14" s="316">
        <v>0</v>
      </c>
      <c r="H14" s="315">
        <v>0</v>
      </c>
      <c r="I14" s="317">
        <v>0</v>
      </c>
      <c r="J14" s="338"/>
      <c r="K14" s="318">
        <v>0</v>
      </c>
      <c r="L14" s="318">
        <v>0</v>
      </c>
      <c r="M14" s="330">
        <v>0</v>
      </c>
      <c r="N14" s="318">
        <v>0</v>
      </c>
      <c r="O14" s="318">
        <v>0</v>
      </c>
      <c r="P14" s="345"/>
      <c r="Q14" s="41">
        <f>'CITL - Licitante'!B18</f>
        <v>0</v>
      </c>
      <c r="R14" s="345"/>
    </row>
    <row r="15" spans="1:19" s="38" customFormat="1" ht="30" customHeight="1" x14ac:dyDescent="0.2">
      <c r="A15" s="3">
        <v>1</v>
      </c>
      <c r="B15" s="46" t="s">
        <v>206</v>
      </c>
      <c r="C15" s="299">
        <v>0</v>
      </c>
      <c r="D15" s="239">
        <f>ROUND(IF(C15&lt;&gt;0,C15*$D$14,0),2)</f>
        <v>0</v>
      </c>
      <c r="E15" s="239">
        <f>SUM(C15:D15)</f>
        <v>0</v>
      </c>
      <c r="F15" s="342">
        <f>ROUND((IF((C15&gt;0),($F$14*21)-(($F$14*21)*$G$14),0)),2)</f>
        <v>0</v>
      </c>
      <c r="G15" s="342"/>
      <c r="H15" s="342">
        <f>ROUND((IF(C15&gt;0,MAX(($H$14*(21*$I$14))-(6%*(C15)),0),0)),2)</f>
        <v>0</v>
      </c>
      <c r="I15" s="342"/>
      <c r="J15" s="251">
        <f>'INSUMOS - Licitante'!$F$22</f>
        <v>0</v>
      </c>
      <c r="K15" s="258">
        <f>IF(C15&lt;&gt;0,$K$14,0)</f>
        <v>0</v>
      </c>
      <c r="L15" s="258">
        <f>IF(C15&lt;&gt;0,$L$14,0)</f>
        <v>0</v>
      </c>
      <c r="M15" s="328">
        <f>IF(C15&lt;&gt;0,$M$14*C15,0)</f>
        <v>0</v>
      </c>
      <c r="N15" s="312">
        <f>IF(C15&lt;&gt;0,$N$14,0)</f>
        <v>0</v>
      </c>
      <c r="O15" s="312">
        <f>IF(C15&lt;&gt;0,$O$14,0)</f>
        <v>0</v>
      </c>
      <c r="P15" s="240">
        <f>SUM(F15:M15)</f>
        <v>0</v>
      </c>
      <c r="Q15" s="240">
        <f>ROUND(((E15+P15)*$Q$14),2)</f>
        <v>0</v>
      </c>
      <c r="R15" s="173">
        <f>ROUND(E15+P15+Q15,2)</f>
        <v>0</v>
      </c>
    </row>
    <row r="16" spans="1:19" s="38" customFormat="1" ht="30" customHeight="1" x14ac:dyDescent="0.2">
      <c r="A16" s="243">
        <v>2</v>
      </c>
      <c r="B16" s="244" t="s">
        <v>205</v>
      </c>
      <c r="C16" s="261">
        <f>ROUND((C15*1.25),2)</f>
        <v>0</v>
      </c>
      <c r="D16" s="245">
        <f>ROUND(IF(C16&lt;&gt;0,C16*$D$14,0),2)</f>
        <v>0</v>
      </c>
      <c r="E16" s="245">
        <f>SUM(C16:D16)</f>
        <v>0</v>
      </c>
      <c r="F16" s="341">
        <f t="shared" ref="F16:F17" si="0">ROUND((IF((C16&gt;0),($F$14*21)-(($F$14*21)*$G$14),0)),2)</f>
        <v>0</v>
      </c>
      <c r="G16" s="341"/>
      <c r="H16" s="341">
        <f t="shared" ref="H16:H17" si="1">ROUND((IF(C16&gt;0,MAX(($H$14*(21*$I$14))-(6%*(C16)),0),0)),2)</f>
        <v>0</v>
      </c>
      <c r="I16" s="341"/>
      <c r="J16" s="250">
        <f>'INSUMOS - Licitante'!$F$22</f>
        <v>0</v>
      </c>
      <c r="K16" s="259">
        <f t="shared" ref="K16:K18" si="2">IF(C16&lt;&gt;0,$K$14,0)</f>
        <v>0</v>
      </c>
      <c r="L16" s="259">
        <f t="shared" ref="L16:L18" si="3">IF(C16&lt;&gt;0,$L$14,0)</f>
        <v>0</v>
      </c>
      <c r="M16" s="327">
        <f t="shared" ref="M16:M18" si="4">IF(C16&lt;&gt;0,$M$14*C16,0)</f>
        <v>0</v>
      </c>
      <c r="N16" s="313">
        <f t="shared" ref="N16:N18" si="5">IF(C16&lt;&gt;0,$N$14,0)</f>
        <v>0</v>
      </c>
      <c r="O16" s="313">
        <f t="shared" ref="O16:O18" si="6">IF(C16&lt;&gt;0,$O$14,0)</f>
        <v>0</v>
      </c>
      <c r="P16" s="246">
        <f>SUM(F16:M16)</f>
        <v>0</v>
      </c>
      <c r="Q16" s="246">
        <f>ROUND(((E16+P16)*$Q$14),2)</f>
        <v>0</v>
      </c>
      <c r="R16" s="247">
        <f>ROUND(E16+P16+Q16,2)</f>
        <v>0</v>
      </c>
    </row>
    <row r="17" spans="1:20" s="38" customFormat="1" ht="30" customHeight="1" x14ac:dyDescent="0.2">
      <c r="A17" s="3">
        <v>3</v>
      </c>
      <c r="B17" s="46" t="s">
        <v>193</v>
      </c>
      <c r="C17" s="260">
        <f>ROUND((C15*1.5),2)</f>
        <v>0</v>
      </c>
      <c r="D17" s="239">
        <f>ROUND(IF(C17&lt;&gt;0,C17*$D$14,0),2)</f>
        <v>0</v>
      </c>
      <c r="E17" s="239">
        <f>SUM(C17:D17)</f>
        <v>0</v>
      </c>
      <c r="F17" s="342">
        <f t="shared" si="0"/>
        <v>0</v>
      </c>
      <c r="G17" s="342"/>
      <c r="H17" s="342">
        <f t="shared" si="1"/>
        <v>0</v>
      </c>
      <c r="I17" s="342"/>
      <c r="J17" s="251">
        <f>'INSUMOS - Licitante'!$F$22</f>
        <v>0</v>
      </c>
      <c r="K17" s="258">
        <f t="shared" si="2"/>
        <v>0</v>
      </c>
      <c r="L17" s="258">
        <f t="shared" si="3"/>
        <v>0</v>
      </c>
      <c r="M17" s="328">
        <f t="shared" si="4"/>
        <v>0</v>
      </c>
      <c r="N17" s="312">
        <f t="shared" si="5"/>
        <v>0</v>
      </c>
      <c r="O17" s="312">
        <f t="shared" si="6"/>
        <v>0</v>
      </c>
      <c r="P17" s="240">
        <f>SUM(F17:M17)</f>
        <v>0</v>
      </c>
      <c r="Q17" s="240">
        <f>ROUND(((E17+P17)*$Q$14),2)</f>
        <v>0</v>
      </c>
      <c r="R17" s="173">
        <f>ROUND(E17+P17+Q17,2)</f>
        <v>0</v>
      </c>
    </row>
    <row r="18" spans="1:20" s="38" customFormat="1" ht="30" customHeight="1" x14ac:dyDescent="0.2">
      <c r="A18" s="284">
        <v>1</v>
      </c>
      <c r="B18" s="285" t="s">
        <v>216</v>
      </c>
      <c r="C18" s="286">
        <f>C15</f>
        <v>0</v>
      </c>
      <c r="D18" s="287">
        <f>ROUND(IF(C18&lt;&gt;0,C18*$D$14,0),2)</f>
        <v>0</v>
      </c>
      <c r="E18" s="287">
        <f>SUM(C18:D18)</f>
        <v>0</v>
      </c>
      <c r="F18" s="350">
        <f>ROUND((IF((C18&gt;0),($F$14*21)-(($F$14*21)*$G$14),0)),2)</f>
        <v>0</v>
      </c>
      <c r="G18" s="350"/>
      <c r="H18" s="350">
        <f>ROUND((IF(C18&gt;0,MAX(($H$14*(21*$I$14))-(6%*(C18)),0),0)),2)</f>
        <v>0</v>
      </c>
      <c r="I18" s="350"/>
      <c r="J18" s="288">
        <f>'INSUMOS - Licitante'!F36</f>
        <v>0</v>
      </c>
      <c r="K18" s="288">
        <f t="shared" si="2"/>
        <v>0</v>
      </c>
      <c r="L18" s="288">
        <f t="shared" si="3"/>
        <v>0</v>
      </c>
      <c r="M18" s="329">
        <f t="shared" si="4"/>
        <v>0</v>
      </c>
      <c r="N18" s="311">
        <f t="shared" si="5"/>
        <v>0</v>
      </c>
      <c r="O18" s="311">
        <f t="shared" si="6"/>
        <v>0</v>
      </c>
      <c r="P18" s="289">
        <f>SUM(F18:M18)</f>
        <v>0</v>
      </c>
      <c r="Q18" s="289">
        <f>ROUND(((E18+P18)*$Q$14),2)</f>
        <v>0</v>
      </c>
      <c r="R18" s="290">
        <f>ROUND(E18+P18+Q18,2)</f>
        <v>0</v>
      </c>
    </row>
    <row r="19" spans="1:20" s="38" customFormat="1" ht="30" customHeight="1" x14ac:dyDescent="0.2">
      <c r="A19" s="265" t="s">
        <v>207</v>
      </c>
      <c r="B19" s="194"/>
      <c r="C19" s="195"/>
      <c r="D19" s="196"/>
      <c r="E19" s="196"/>
      <c r="F19" s="197"/>
      <c r="G19" s="197"/>
      <c r="H19" s="197"/>
      <c r="I19" s="197"/>
      <c r="J19" s="197"/>
      <c r="K19" s="197"/>
      <c r="L19" s="197"/>
      <c r="M19" s="197"/>
      <c r="N19" s="197"/>
      <c r="O19" s="197"/>
      <c r="P19" s="198"/>
      <c r="Q19" s="198"/>
      <c r="R19" s="199"/>
    </row>
    <row r="20" spans="1:20" s="38" customFormat="1" ht="15" customHeight="1" x14ac:dyDescent="0.2">
      <c r="A20" s="8"/>
      <c r="B20" s="9"/>
      <c r="C20" s="249"/>
      <c r="D20" s="174"/>
      <c r="E20" s="174"/>
      <c r="F20" s="174"/>
      <c r="G20" s="59"/>
      <c r="H20" s="242"/>
      <c r="I20" s="242"/>
      <c r="J20" s="242"/>
      <c r="K20" s="242"/>
      <c r="L20" s="241" t="s">
        <v>168</v>
      </c>
      <c r="M20" s="347"/>
      <c r="N20" s="348"/>
      <c r="O20" s="348"/>
      <c r="P20" s="348"/>
      <c r="Q20" s="348"/>
      <c r="R20" s="349"/>
    </row>
    <row r="21" spans="1:20" s="38" customFormat="1" ht="15" customHeight="1" x14ac:dyDescent="0.2">
      <c r="A21" s="8"/>
      <c r="B21" s="9"/>
      <c r="C21" s="249"/>
      <c r="D21" s="174"/>
      <c r="E21" s="174"/>
      <c r="F21" s="174"/>
      <c r="G21" s="59"/>
      <c r="H21" s="242"/>
      <c r="I21" s="242"/>
      <c r="J21" s="242"/>
      <c r="K21" s="242"/>
      <c r="L21" s="241" t="s">
        <v>169</v>
      </c>
      <c r="M21" s="347"/>
      <c r="N21" s="348"/>
      <c r="O21" s="348"/>
      <c r="P21" s="348"/>
      <c r="Q21" s="348"/>
      <c r="R21" s="349"/>
    </row>
    <row r="22" spans="1:20" s="38" customFormat="1" ht="15" customHeight="1" x14ac:dyDescent="0.2">
      <c r="A22" s="8"/>
      <c r="B22" s="9"/>
      <c r="C22" s="249"/>
      <c r="D22" s="174"/>
      <c r="E22" s="174"/>
      <c r="F22" s="174"/>
      <c r="G22" s="59"/>
      <c r="H22" s="242"/>
      <c r="I22" s="242"/>
      <c r="J22" s="242"/>
      <c r="K22" s="242"/>
      <c r="L22" s="321" t="s">
        <v>221</v>
      </c>
      <c r="M22" s="346"/>
      <c r="N22" s="346"/>
      <c r="O22" s="346"/>
      <c r="P22" s="346"/>
      <c r="Q22" s="346"/>
      <c r="R22" s="346"/>
    </row>
    <row r="23" spans="1:20" s="233" customFormat="1" ht="30" customHeight="1" thickBot="1" x14ac:dyDescent="0.25">
      <c r="A23" s="169" t="s">
        <v>152</v>
      </c>
      <c r="B23" s="170"/>
      <c r="C23" s="165"/>
      <c r="D23" s="165"/>
      <c r="E23" s="165"/>
      <c r="F23" s="165"/>
      <c r="G23" s="164"/>
      <c r="H23" s="164"/>
      <c r="I23" s="165"/>
      <c r="J23" s="165"/>
      <c r="K23" s="165"/>
      <c r="L23" s="165"/>
      <c r="M23" s="165"/>
      <c r="N23" s="165"/>
      <c r="O23" s="165"/>
      <c r="P23" s="171"/>
      <c r="Q23" s="171"/>
      <c r="R23" s="171"/>
      <c r="S23" s="234"/>
    </row>
    <row r="24" spans="1:20" s="233" customFormat="1" ht="30" customHeight="1" thickTop="1" thickBot="1" x14ac:dyDescent="0.25">
      <c r="A24" s="178"/>
      <c r="B24" s="179"/>
      <c r="C24" s="369" t="s">
        <v>211</v>
      </c>
      <c r="D24" s="369"/>
      <c r="E24" s="369"/>
      <c r="F24" s="369"/>
      <c r="G24" s="369"/>
      <c r="H24" s="369"/>
      <c r="I24" s="369"/>
      <c r="K24" s="180"/>
      <c r="L24" s="294"/>
      <c r="M24" s="294"/>
      <c r="N24" s="294"/>
      <c r="O24" s="294"/>
      <c r="P24" s="294"/>
      <c r="Q24" s="294"/>
      <c r="R24" s="172"/>
      <c r="S24" s="234"/>
    </row>
    <row r="25" spans="1:20" s="167" customFormat="1" ht="30" customHeight="1" thickTop="1" x14ac:dyDescent="0.2">
      <c r="A25" s="9"/>
      <c r="B25" s="9"/>
      <c r="C25" s="272" t="s">
        <v>153</v>
      </c>
      <c r="D25" s="271" t="s">
        <v>154</v>
      </c>
      <c r="E25" s="272" t="s">
        <v>155</v>
      </c>
      <c r="F25" s="379" t="s">
        <v>210</v>
      </c>
      <c r="G25" s="380"/>
      <c r="H25" s="381" t="s">
        <v>157</v>
      </c>
      <c r="I25" s="382"/>
      <c r="J25" s="193"/>
      <c r="K25" s="267"/>
      <c r="L25" s="193"/>
      <c r="M25" s="193"/>
      <c r="N25" s="193"/>
      <c r="O25" s="193"/>
      <c r="P25" s="193"/>
      <c r="Q25" s="193"/>
      <c r="R25" s="269"/>
    </row>
    <row r="26" spans="1:20" s="38" customFormat="1" ht="30" customHeight="1" x14ac:dyDescent="0.2">
      <c r="A26" s="3">
        <v>1</v>
      </c>
      <c r="B26" s="46" t="str">
        <f>B15</f>
        <v>Motorista - Apoio Administrativo - CBO 7824 - 44 hrs *</v>
      </c>
      <c r="C26" s="173">
        <f>R15</f>
        <v>0</v>
      </c>
      <c r="D26" s="168" t="s">
        <v>208</v>
      </c>
      <c r="E26" s="273">
        <f>C26*D26</f>
        <v>0</v>
      </c>
      <c r="F26" s="383">
        <v>30</v>
      </c>
      <c r="G26" s="376"/>
      <c r="H26" s="377">
        <f>E26*F26</f>
        <v>0</v>
      </c>
      <c r="I26" s="378"/>
      <c r="J26" s="174"/>
      <c r="K26" s="268"/>
      <c r="L26" s="174"/>
      <c r="M26" s="174"/>
      <c r="N26" s="174"/>
      <c r="O26" s="174"/>
      <c r="P26" s="174"/>
      <c r="Q26" s="174"/>
      <c r="R26" s="270"/>
    </row>
    <row r="27" spans="1:20" s="38" customFormat="1" ht="30" customHeight="1" x14ac:dyDescent="0.2">
      <c r="A27" s="243">
        <v>2</v>
      </c>
      <c r="B27" s="244" t="str">
        <f t="shared" ref="B27:B28" si="7">B16</f>
        <v>Motorista - Autoridades - CBO 7824 - 44 hrs</v>
      </c>
      <c r="C27" s="247">
        <f>R16</f>
        <v>0</v>
      </c>
      <c r="D27" s="248" t="s">
        <v>190</v>
      </c>
      <c r="E27" s="291">
        <f>C27*D27</f>
        <v>0</v>
      </c>
      <c r="F27" s="331" t="s">
        <v>173</v>
      </c>
      <c r="G27" s="332"/>
      <c r="H27" s="333">
        <f>E27*F27</f>
        <v>0</v>
      </c>
      <c r="I27" s="334"/>
      <c r="J27" s="174"/>
      <c r="K27" s="268"/>
      <c r="L27" s="31"/>
      <c r="M27" s="5"/>
      <c r="N27" s="5"/>
      <c r="O27" s="5"/>
      <c r="P27" s="174"/>
      <c r="Q27" s="5"/>
      <c r="R27" s="5"/>
      <c r="S27" s="166"/>
    </row>
    <row r="28" spans="1:20" s="38" customFormat="1" ht="30" customHeight="1" x14ac:dyDescent="0.2">
      <c r="A28" s="3">
        <v>3</v>
      </c>
      <c r="B28" s="46" t="str">
        <f t="shared" si="7"/>
        <v>Motorista Supervisor - CBO 7824 - 44 hrs</v>
      </c>
      <c r="C28" s="173">
        <f>R17</f>
        <v>0</v>
      </c>
      <c r="D28" s="274" t="s">
        <v>158</v>
      </c>
      <c r="E28" s="273">
        <f>C28*D28</f>
        <v>0</v>
      </c>
      <c r="F28" s="375">
        <v>30</v>
      </c>
      <c r="G28" s="376"/>
      <c r="H28" s="377">
        <f>E28*F28</f>
        <v>0</v>
      </c>
      <c r="I28" s="378"/>
      <c r="J28" s="174"/>
      <c r="K28" s="268"/>
      <c r="L28" s="174"/>
      <c r="M28" s="174"/>
      <c r="N28" s="174"/>
      <c r="O28" s="174"/>
      <c r="P28" s="174"/>
      <c r="Q28" s="5"/>
      <c r="R28" s="5"/>
      <c r="S28" s="166"/>
    </row>
    <row r="29" spans="1:20" s="38" customFormat="1" ht="30" customHeight="1" x14ac:dyDescent="0.2">
      <c r="A29" s="8"/>
      <c r="B29" s="9"/>
      <c r="C29" s="105"/>
      <c r="D29" s="275"/>
      <c r="E29" s="292">
        <f>SUM(E26:E28)</f>
        <v>0</v>
      </c>
      <c r="F29" s="293"/>
      <c r="G29" s="59"/>
      <c r="H29" s="368">
        <f>SUM(H26:I28)</f>
        <v>0</v>
      </c>
      <c r="I29" s="368"/>
      <c r="K29" s="4"/>
      <c r="L29" s="31"/>
      <c r="M29" s="5"/>
      <c r="N29" s="5"/>
      <c r="O29" s="5"/>
      <c r="P29" s="174"/>
      <c r="Q29" s="5"/>
      <c r="R29" s="5"/>
      <c r="S29" s="166"/>
      <c r="T29" s="229"/>
    </row>
    <row r="30" spans="1:20" s="38" customFormat="1" ht="30" customHeight="1" thickBot="1" x14ac:dyDescent="0.25">
      <c r="A30" s="8"/>
      <c r="B30" s="9"/>
      <c r="C30" s="374" t="s">
        <v>219</v>
      </c>
      <c r="D30" s="374"/>
      <c r="E30" s="374"/>
      <c r="F30" s="374"/>
      <c r="G30" s="374"/>
      <c r="H30" s="374"/>
      <c r="I30" s="374"/>
      <c r="J30" s="174"/>
      <c r="K30" s="4"/>
      <c r="L30" s="31"/>
      <c r="M30" s="5"/>
      <c r="N30" s="5"/>
      <c r="O30" s="5"/>
      <c r="P30" s="174"/>
      <c r="Q30" s="5"/>
      <c r="R30" s="5"/>
      <c r="S30" s="166"/>
      <c r="T30" s="229"/>
    </row>
    <row r="31" spans="1:20" s="38" customFormat="1" ht="30" customHeight="1" thickTop="1" x14ac:dyDescent="0.2">
      <c r="A31" s="8"/>
      <c r="B31" s="9"/>
      <c r="C31" s="272" t="s">
        <v>153</v>
      </c>
      <c r="D31" s="271" t="s">
        <v>154</v>
      </c>
      <c r="E31" s="272" t="s">
        <v>155</v>
      </c>
      <c r="F31" s="370" t="s">
        <v>210</v>
      </c>
      <c r="G31" s="370"/>
      <c r="H31" s="372" t="s">
        <v>157</v>
      </c>
      <c r="I31" s="372"/>
      <c r="J31" s="174"/>
      <c r="K31" s="4"/>
      <c r="L31" s="31"/>
      <c r="M31" s="5"/>
      <c r="N31" s="5"/>
      <c r="O31" s="5"/>
      <c r="P31" s="174"/>
      <c r="Q31" s="5"/>
      <c r="R31" s="5"/>
      <c r="S31" s="166"/>
      <c r="T31" s="229"/>
    </row>
    <row r="32" spans="1:20" s="38" customFormat="1" ht="30" customHeight="1" x14ac:dyDescent="0.2">
      <c r="A32" s="284">
        <f>A18</f>
        <v>1</v>
      </c>
      <c r="B32" s="285" t="str">
        <f>B18</f>
        <v>Motorista - Apoio Administrativo - CBO 7824 - 44 hrs (Período Contratual Reduzido)</v>
      </c>
      <c r="C32" s="290">
        <f>R18</f>
        <v>0</v>
      </c>
      <c r="D32" s="295" t="s">
        <v>209</v>
      </c>
      <c r="E32" s="296">
        <f>C32*D32</f>
        <v>0</v>
      </c>
      <c r="F32" s="371">
        <f>14+(11/30)</f>
        <v>14.366666666666667</v>
      </c>
      <c r="G32" s="371"/>
      <c r="H32" s="373">
        <f>E32*F32</f>
        <v>0</v>
      </c>
      <c r="I32" s="373"/>
      <c r="J32" s="174"/>
      <c r="K32" s="31"/>
      <c r="L32" s="31"/>
      <c r="M32" s="174"/>
      <c r="N32" s="174"/>
      <c r="O32" s="174"/>
      <c r="P32" s="174"/>
      <c r="Q32" s="174"/>
      <c r="R32" s="5"/>
      <c r="S32" s="166"/>
      <c r="T32" s="229"/>
    </row>
    <row r="33" spans="1:102" s="38" customFormat="1" ht="30" customHeight="1" x14ac:dyDescent="0.2">
      <c r="A33" s="8"/>
      <c r="B33" s="9"/>
      <c r="C33" s="322"/>
      <c r="D33" s="323"/>
      <c r="E33" s="31"/>
      <c r="F33" s="324"/>
      <c r="G33" s="324"/>
      <c r="H33" s="325"/>
      <c r="I33" s="325"/>
      <c r="J33" s="174"/>
      <c r="K33" s="31"/>
      <c r="L33" s="31"/>
      <c r="M33" s="174"/>
      <c r="N33" s="210"/>
      <c r="O33" s="210"/>
      <c r="P33" s="326"/>
      <c r="Q33" s="326"/>
      <c r="R33" s="5"/>
      <c r="S33" s="166"/>
      <c r="T33" s="229"/>
    </row>
    <row r="34" spans="1:102" s="38" customFormat="1" ht="30" customHeight="1" x14ac:dyDescent="0.2">
      <c r="A34" s="8"/>
      <c r="B34" s="9"/>
      <c r="C34" s="105"/>
      <c r="D34" s="266"/>
      <c r="E34" s="260">
        <f>E29+E32</f>
        <v>0</v>
      </c>
      <c r="F34" s="59"/>
      <c r="G34" s="59"/>
      <c r="H34" s="59"/>
      <c r="I34" s="4"/>
      <c r="J34" s="174"/>
      <c r="K34" s="31"/>
      <c r="L34" s="31"/>
      <c r="M34" s="210" t="s">
        <v>159</v>
      </c>
      <c r="N34" s="366">
        <f>H29+H32</f>
        <v>0</v>
      </c>
      <c r="O34" s="367"/>
      <c r="P34" s="174"/>
      <c r="Q34" s="174"/>
      <c r="R34" s="5"/>
      <c r="S34" s="166"/>
      <c r="T34" s="229"/>
    </row>
    <row r="35" spans="1:102" s="233" customFormat="1" ht="30" customHeight="1" thickBot="1" x14ac:dyDescent="0.25">
      <c r="A35" s="169" t="s">
        <v>160</v>
      </c>
      <c r="B35" s="170"/>
      <c r="C35" s="165"/>
      <c r="D35" s="165"/>
      <c r="E35" s="165"/>
      <c r="F35" s="165"/>
      <c r="G35" s="164"/>
      <c r="H35" s="164"/>
      <c r="I35" s="165"/>
      <c r="J35" s="165"/>
      <c r="K35" s="165"/>
      <c r="L35" s="165"/>
      <c r="M35" s="165"/>
      <c r="N35" s="165"/>
      <c r="O35" s="165"/>
      <c r="P35" s="171"/>
      <c r="Q35" s="171"/>
      <c r="R35" s="171"/>
      <c r="S35" s="230"/>
      <c r="T35" s="231"/>
    </row>
    <row r="36" spans="1:102" s="176" customFormat="1" ht="30" customHeight="1" thickTop="1" x14ac:dyDescent="0.2">
      <c r="A36" s="365" t="s">
        <v>214</v>
      </c>
      <c r="B36" s="365"/>
      <c r="C36" s="365"/>
      <c r="D36" s="365"/>
      <c r="E36" s="365"/>
      <c r="F36" s="365"/>
      <c r="G36" s="365"/>
      <c r="H36" s="365"/>
      <c r="I36" s="365"/>
      <c r="J36" s="365"/>
      <c r="K36" s="365"/>
      <c r="L36" s="365"/>
      <c r="M36" s="365"/>
      <c r="N36" s="365"/>
      <c r="O36" s="365"/>
      <c r="P36" s="365"/>
      <c r="Q36" s="365"/>
      <c r="R36" s="365"/>
      <c r="S36" s="276"/>
      <c r="T36" s="276"/>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row>
    <row r="37" spans="1:102" s="176" customFormat="1" ht="15" customHeight="1" x14ac:dyDescent="0.2">
      <c r="A37" s="364" t="s">
        <v>170</v>
      </c>
      <c r="B37" s="364"/>
      <c r="C37" s="364"/>
      <c r="D37" s="364"/>
      <c r="E37" s="364"/>
      <c r="F37" s="364"/>
      <c r="G37" s="364"/>
      <c r="H37" s="364"/>
      <c r="I37" s="364"/>
      <c r="J37" s="364"/>
      <c r="K37" s="364"/>
      <c r="L37" s="364"/>
      <c r="M37" s="364"/>
      <c r="N37" s="364"/>
      <c r="O37" s="364"/>
      <c r="P37" s="364"/>
      <c r="Q37" s="364"/>
      <c r="R37" s="364"/>
      <c r="S37" s="232"/>
      <c r="T37" s="232"/>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75"/>
      <c r="BI37" s="175"/>
      <c r="BJ37" s="175"/>
      <c r="BK37" s="175"/>
      <c r="BL37" s="175"/>
      <c r="BM37" s="175"/>
      <c r="BN37" s="175"/>
      <c r="BO37" s="175"/>
      <c r="BP37" s="175"/>
      <c r="BQ37" s="175"/>
      <c r="BR37" s="175"/>
      <c r="BS37" s="175"/>
      <c r="BT37" s="175"/>
      <c r="BU37" s="175"/>
      <c r="BV37" s="175"/>
      <c r="BW37" s="175"/>
      <c r="BX37" s="175"/>
      <c r="BY37" s="175"/>
      <c r="BZ37" s="175"/>
      <c r="CA37" s="175"/>
      <c r="CB37" s="175"/>
      <c r="CC37" s="175"/>
      <c r="CD37" s="175"/>
      <c r="CE37" s="175"/>
      <c r="CF37" s="175"/>
      <c r="CG37" s="175"/>
      <c r="CH37" s="175"/>
      <c r="CI37" s="175"/>
      <c r="CJ37" s="175"/>
      <c r="CK37" s="175"/>
      <c r="CL37" s="175"/>
      <c r="CM37" s="175"/>
      <c r="CN37" s="175"/>
      <c r="CO37" s="175"/>
      <c r="CP37" s="175"/>
      <c r="CQ37" s="175"/>
      <c r="CR37" s="175"/>
      <c r="CS37" s="175"/>
      <c r="CT37" s="175"/>
      <c r="CU37" s="175"/>
      <c r="CV37" s="175"/>
      <c r="CW37" s="175"/>
      <c r="CX37" s="175"/>
    </row>
    <row r="38" spans="1:102" s="176" customFormat="1" ht="15" customHeight="1" x14ac:dyDescent="0.2">
      <c r="A38" s="364" t="s">
        <v>212</v>
      </c>
      <c r="B38" s="364"/>
      <c r="C38" s="364"/>
      <c r="D38" s="364"/>
      <c r="E38" s="364"/>
      <c r="F38" s="364"/>
      <c r="G38" s="364"/>
      <c r="H38" s="364"/>
      <c r="I38" s="364"/>
      <c r="J38" s="364"/>
      <c r="K38" s="364"/>
      <c r="L38" s="364"/>
      <c r="M38" s="364"/>
      <c r="N38" s="364"/>
      <c r="O38" s="364"/>
      <c r="P38" s="364"/>
      <c r="Q38" s="364"/>
      <c r="R38" s="364"/>
      <c r="S38" s="232"/>
      <c r="T38" s="232"/>
      <c r="U38" s="175"/>
      <c r="V38" s="175"/>
      <c r="W38" s="175"/>
      <c r="X38" s="175"/>
      <c r="Y38" s="175"/>
      <c r="Z38" s="175"/>
      <c r="AA38" s="175"/>
      <c r="AB38" s="175"/>
      <c r="AC38" s="175"/>
      <c r="AD38" s="175"/>
      <c r="AE38" s="175"/>
      <c r="AF38" s="175"/>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75"/>
      <c r="BL38" s="175"/>
      <c r="BM38" s="175"/>
      <c r="BN38" s="175"/>
      <c r="BO38" s="175"/>
      <c r="BP38" s="175"/>
      <c r="BQ38" s="175"/>
      <c r="BR38" s="175"/>
      <c r="BS38" s="175"/>
      <c r="BT38" s="175"/>
      <c r="BU38" s="175"/>
      <c r="BV38" s="175"/>
      <c r="BW38" s="175"/>
      <c r="BX38" s="175"/>
      <c r="BY38" s="175"/>
      <c r="BZ38" s="175"/>
      <c r="CA38" s="175"/>
      <c r="CB38" s="175"/>
      <c r="CC38" s="175"/>
      <c r="CD38" s="175"/>
      <c r="CE38" s="175"/>
      <c r="CF38" s="175"/>
      <c r="CG38" s="175"/>
      <c r="CH38" s="175"/>
      <c r="CI38" s="175"/>
      <c r="CJ38" s="175"/>
      <c r="CK38" s="175"/>
      <c r="CL38" s="175"/>
      <c r="CM38" s="175"/>
      <c r="CN38" s="175"/>
      <c r="CO38" s="175"/>
      <c r="CP38" s="175"/>
      <c r="CQ38" s="175"/>
      <c r="CR38" s="175"/>
      <c r="CS38" s="175"/>
      <c r="CT38" s="175"/>
      <c r="CU38" s="175"/>
      <c r="CV38" s="175"/>
      <c r="CW38" s="175"/>
      <c r="CX38" s="175"/>
    </row>
    <row r="39" spans="1:102" s="176" customFormat="1" ht="15" customHeight="1" x14ac:dyDescent="0.2">
      <c r="A39" s="364" t="s">
        <v>189</v>
      </c>
      <c r="B39" s="364"/>
      <c r="C39" s="364"/>
      <c r="D39" s="364"/>
      <c r="E39" s="364"/>
      <c r="F39" s="364"/>
      <c r="G39" s="364"/>
      <c r="H39" s="364"/>
      <c r="I39" s="364"/>
      <c r="J39" s="364"/>
      <c r="K39" s="364"/>
      <c r="L39" s="364"/>
      <c r="M39" s="364"/>
      <c r="N39" s="364"/>
      <c r="O39" s="364"/>
      <c r="P39" s="364"/>
      <c r="Q39" s="364"/>
      <c r="R39" s="364"/>
      <c r="S39" s="232"/>
      <c r="T39" s="232"/>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175"/>
      <c r="BE39" s="175"/>
      <c r="BF39" s="175"/>
      <c r="BG39" s="175"/>
      <c r="BH39" s="175"/>
      <c r="BI39" s="175"/>
      <c r="BJ39" s="175"/>
      <c r="BK39" s="175"/>
      <c r="BL39" s="175"/>
      <c r="BM39" s="175"/>
      <c r="BN39" s="175"/>
      <c r="BO39" s="175"/>
      <c r="BP39" s="175"/>
      <c r="BQ39" s="175"/>
      <c r="BR39" s="175"/>
      <c r="BS39" s="175"/>
      <c r="BT39" s="175"/>
      <c r="BU39" s="175"/>
      <c r="BV39" s="175"/>
      <c r="BW39" s="175"/>
      <c r="BX39" s="175"/>
      <c r="BY39" s="175"/>
      <c r="BZ39" s="175"/>
      <c r="CA39" s="175"/>
      <c r="CB39" s="175"/>
      <c r="CC39" s="175"/>
      <c r="CD39" s="175"/>
      <c r="CE39" s="175"/>
      <c r="CF39" s="175"/>
      <c r="CG39" s="175"/>
      <c r="CH39" s="175"/>
      <c r="CI39" s="175"/>
      <c r="CJ39" s="175"/>
      <c r="CK39" s="175"/>
      <c r="CL39" s="175"/>
      <c r="CM39" s="175"/>
      <c r="CN39" s="175"/>
      <c r="CO39" s="175"/>
      <c r="CP39" s="175"/>
      <c r="CQ39" s="175"/>
      <c r="CR39" s="175"/>
      <c r="CS39" s="175"/>
      <c r="CT39" s="175"/>
      <c r="CU39" s="175"/>
      <c r="CV39" s="175"/>
      <c r="CW39" s="175"/>
      <c r="CX39" s="175"/>
    </row>
    <row r="40" spans="1:102" s="176" customFormat="1" ht="15" customHeight="1" x14ac:dyDescent="0.2">
      <c r="A40" s="364" t="s">
        <v>138</v>
      </c>
      <c r="B40" s="364"/>
      <c r="C40" s="364"/>
      <c r="D40" s="364"/>
      <c r="E40" s="364"/>
      <c r="F40" s="364"/>
      <c r="G40" s="364"/>
      <c r="H40" s="364"/>
      <c r="I40" s="364"/>
      <c r="J40" s="364"/>
      <c r="K40" s="364"/>
      <c r="L40" s="364"/>
      <c r="M40" s="364"/>
      <c r="N40" s="364"/>
      <c r="O40" s="364"/>
      <c r="P40" s="364"/>
      <c r="Q40" s="364"/>
      <c r="R40" s="364"/>
      <c r="S40" s="232"/>
      <c r="T40" s="232"/>
      <c r="U40" s="175"/>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5"/>
      <c r="BX40" s="175"/>
      <c r="BY40" s="175"/>
      <c r="BZ40" s="175"/>
      <c r="CA40" s="175"/>
      <c r="CB40" s="175"/>
      <c r="CC40" s="175"/>
      <c r="CD40" s="175"/>
      <c r="CE40" s="175"/>
      <c r="CF40" s="175"/>
      <c r="CG40" s="175"/>
      <c r="CH40" s="175"/>
      <c r="CI40" s="175"/>
      <c r="CJ40" s="175"/>
      <c r="CK40" s="175"/>
      <c r="CL40" s="175"/>
      <c r="CM40" s="175"/>
      <c r="CN40" s="175"/>
      <c r="CO40" s="175"/>
      <c r="CP40" s="175"/>
      <c r="CQ40" s="175"/>
      <c r="CR40" s="175"/>
      <c r="CS40" s="175"/>
      <c r="CT40" s="175"/>
      <c r="CU40" s="175"/>
      <c r="CV40" s="175"/>
      <c r="CW40" s="175"/>
      <c r="CX40" s="175"/>
    </row>
    <row r="41" spans="1:102" s="176" customFormat="1" ht="15" customHeight="1" x14ac:dyDescent="0.2">
      <c r="A41" s="364" t="s">
        <v>137</v>
      </c>
      <c r="B41" s="364"/>
      <c r="C41" s="364"/>
      <c r="D41" s="364"/>
      <c r="E41" s="364"/>
      <c r="F41" s="364"/>
      <c r="G41" s="364"/>
      <c r="H41" s="364"/>
      <c r="I41" s="364"/>
      <c r="J41" s="364"/>
      <c r="K41" s="364"/>
      <c r="L41" s="364"/>
      <c r="M41" s="364"/>
      <c r="N41" s="364"/>
      <c r="O41" s="364"/>
      <c r="P41" s="364"/>
      <c r="Q41" s="364"/>
      <c r="R41" s="364"/>
      <c r="S41" s="232"/>
      <c r="T41" s="232"/>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c r="CR41" s="175"/>
      <c r="CS41" s="175"/>
      <c r="CT41" s="175"/>
      <c r="CU41" s="175"/>
      <c r="CV41" s="175"/>
      <c r="CW41" s="175"/>
      <c r="CX41" s="175"/>
    </row>
    <row r="42" spans="1:102" s="11" customFormat="1" ht="15" customHeight="1" x14ac:dyDescent="0.2">
      <c r="A42" s="158"/>
      <c r="B42" s="158"/>
      <c r="C42" s="158"/>
      <c r="D42" s="158"/>
      <c r="E42" s="158"/>
      <c r="F42" s="158"/>
      <c r="G42" s="158"/>
      <c r="H42" s="158"/>
      <c r="I42" s="158"/>
      <c r="J42" s="158"/>
      <c r="K42" s="158"/>
      <c r="L42" s="158"/>
      <c r="M42" s="158"/>
      <c r="N42" s="158"/>
      <c r="O42" s="158"/>
      <c r="P42" s="158"/>
      <c r="Q42" s="158"/>
      <c r="R42" s="10"/>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row>
    <row r="43" spans="1:102" s="11" customFormat="1" x14ac:dyDescent="0.2">
      <c r="A43" s="362" t="s">
        <v>19</v>
      </c>
      <c r="B43" s="363"/>
      <c r="C43" s="10"/>
      <c r="D43" s="10"/>
      <c r="E43" s="10"/>
      <c r="F43" s="10"/>
      <c r="G43" s="10"/>
      <c r="H43" s="10"/>
      <c r="I43" s="10"/>
      <c r="J43" s="10"/>
      <c r="K43" s="10"/>
      <c r="L43" s="10"/>
      <c r="M43" s="10"/>
      <c r="N43" s="10"/>
      <c r="O43" s="10"/>
      <c r="P43" s="10"/>
      <c r="Q43" s="10"/>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row>
    <row r="44" spans="1:102" s="11" customFormat="1" ht="15" x14ac:dyDescent="0.2">
      <c r="A44" s="21"/>
      <c r="B44" s="235"/>
      <c r="C44" s="22"/>
      <c r="D44" s="22"/>
      <c r="E44" s="22"/>
      <c r="F44" s="22"/>
      <c r="G44" s="22"/>
      <c r="H44" s="22"/>
      <c r="I44" s="22"/>
      <c r="J44" s="22"/>
      <c r="K44" s="22"/>
      <c r="L44" s="22"/>
      <c r="M44" s="22"/>
      <c r="N44" s="22"/>
      <c r="O44" s="22"/>
      <c r="P44" s="22"/>
      <c r="Q44" s="22"/>
      <c r="R44" s="22"/>
      <c r="S44" s="2"/>
      <c r="T44" s="2"/>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row>
    <row r="45" spans="1:102" s="22" customFormat="1" x14ac:dyDescent="0.2">
      <c r="A45" s="21"/>
      <c r="B45" s="21"/>
      <c r="C45" s="21"/>
      <c r="D45" s="21"/>
      <c r="E45" s="21"/>
      <c r="F45" s="21"/>
      <c r="G45" s="21"/>
      <c r="H45" s="21"/>
      <c r="I45" s="21"/>
      <c r="J45" s="21"/>
      <c r="K45" s="21"/>
      <c r="L45" s="21"/>
      <c r="M45" s="21"/>
      <c r="N45" s="21"/>
      <c r="O45" s="21"/>
      <c r="P45" s="21"/>
      <c r="Q45" s="21"/>
      <c r="R45" s="21"/>
    </row>
    <row r="46" spans="1:102" s="22" customFormat="1" x14ac:dyDescent="0.2">
      <c r="A46" s="21"/>
      <c r="B46" s="21"/>
      <c r="C46" s="21"/>
      <c r="D46" s="21"/>
      <c r="E46" s="21"/>
      <c r="F46" s="21"/>
      <c r="G46" s="21"/>
      <c r="H46" s="21"/>
      <c r="I46" s="21"/>
      <c r="J46" s="21"/>
      <c r="K46" s="21"/>
      <c r="L46" s="21"/>
      <c r="M46" s="21"/>
      <c r="N46" s="21"/>
      <c r="O46" s="21"/>
      <c r="P46" s="21"/>
      <c r="Q46" s="21"/>
      <c r="R46" s="21"/>
    </row>
    <row r="47" spans="1:102" s="22" customFormat="1" x14ac:dyDescent="0.2">
      <c r="A47" s="21"/>
      <c r="B47" s="21"/>
      <c r="C47" s="21"/>
      <c r="D47" s="21"/>
      <c r="E47" s="21"/>
      <c r="F47" s="21"/>
      <c r="G47" s="21"/>
      <c r="H47" s="21"/>
      <c r="I47" s="21"/>
      <c r="J47" s="21"/>
      <c r="K47" s="21"/>
      <c r="L47" s="21"/>
      <c r="M47" s="21"/>
      <c r="N47" s="21"/>
      <c r="O47" s="21"/>
      <c r="P47" s="21"/>
      <c r="Q47" s="21"/>
      <c r="R47" s="21"/>
    </row>
    <row r="48" spans="1:102" s="22" customFormat="1" x14ac:dyDescent="0.2">
      <c r="A48" s="21"/>
      <c r="B48" s="21"/>
      <c r="C48" s="21"/>
      <c r="D48" s="21"/>
      <c r="E48" s="21"/>
      <c r="F48" s="21"/>
      <c r="G48" s="21"/>
      <c r="H48" s="21"/>
      <c r="I48" s="21"/>
      <c r="J48" s="21"/>
      <c r="K48" s="21"/>
      <c r="L48" s="21"/>
      <c r="M48" s="21"/>
      <c r="N48" s="21"/>
      <c r="O48" s="21"/>
      <c r="P48" s="21"/>
      <c r="Q48" s="21"/>
      <c r="R48" s="21"/>
    </row>
    <row r="49" spans="1:18" s="22" customFormat="1" x14ac:dyDescent="0.2">
      <c r="A49" s="21"/>
      <c r="B49" s="21"/>
      <c r="C49" s="21"/>
      <c r="D49" s="21"/>
      <c r="E49" s="21"/>
      <c r="F49" s="21"/>
      <c r="G49" s="21"/>
      <c r="H49" s="21"/>
      <c r="I49" s="21"/>
      <c r="J49" s="21"/>
      <c r="K49" s="21"/>
      <c r="L49" s="21"/>
      <c r="M49" s="21"/>
      <c r="N49" s="21"/>
      <c r="O49" s="21"/>
      <c r="P49" s="21"/>
      <c r="Q49" s="21"/>
      <c r="R49" s="21"/>
    </row>
    <row r="50" spans="1:18" s="22" customFormat="1" x14ac:dyDescent="0.2">
      <c r="A50" s="21"/>
      <c r="B50" s="21"/>
      <c r="C50" s="21"/>
      <c r="D50" s="21"/>
      <c r="E50" s="21"/>
      <c r="F50" s="21"/>
      <c r="G50" s="21"/>
      <c r="H50" s="21"/>
      <c r="I50" s="21"/>
      <c r="J50" s="21"/>
      <c r="K50" s="21"/>
      <c r="L50" s="21"/>
      <c r="M50" s="21"/>
      <c r="N50" s="21"/>
      <c r="O50" s="21"/>
      <c r="P50" s="21"/>
      <c r="Q50" s="21"/>
      <c r="R50" s="21"/>
    </row>
    <row r="51" spans="1:18" s="22" customFormat="1" x14ac:dyDescent="0.2">
      <c r="A51" s="21"/>
      <c r="B51" s="21"/>
      <c r="C51" s="21"/>
      <c r="D51" s="21"/>
      <c r="E51" s="21"/>
      <c r="F51" s="21"/>
      <c r="G51" s="21"/>
      <c r="H51" s="21"/>
      <c r="I51" s="21"/>
      <c r="J51" s="21"/>
      <c r="K51" s="21"/>
      <c r="L51" s="21"/>
      <c r="M51" s="21"/>
      <c r="N51" s="21"/>
      <c r="O51" s="21"/>
      <c r="P51" s="21"/>
      <c r="Q51" s="21"/>
      <c r="R51" s="21"/>
    </row>
    <row r="52" spans="1:18" s="22" customFormat="1" x14ac:dyDescent="0.2">
      <c r="A52" s="21"/>
      <c r="B52" s="21"/>
      <c r="C52" s="21"/>
      <c r="D52" s="21"/>
      <c r="E52" s="21"/>
      <c r="F52" s="21"/>
      <c r="G52" s="21"/>
      <c r="H52" s="21"/>
      <c r="I52" s="21"/>
      <c r="J52" s="21"/>
      <c r="K52" s="21"/>
      <c r="L52" s="21"/>
      <c r="M52" s="21"/>
      <c r="N52" s="21"/>
      <c r="O52" s="21"/>
      <c r="P52" s="21"/>
      <c r="Q52" s="21"/>
      <c r="R52" s="21"/>
    </row>
    <row r="53" spans="1:18" s="22" customFormat="1" x14ac:dyDescent="0.2">
      <c r="A53" s="21"/>
      <c r="B53" s="21"/>
      <c r="C53" s="21"/>
      <c r="D53" s="21"/>
      <c r="E53" s="21"/>
      <c r="F53" s="21"/>
      <c r="G53" s="21"/>
      <c r="H53" s="21"/>
      <c r="I53" s="21"/>
      <c r="J53" s="21"/>
      <c r="K53" s="21"/>
      <c r="L53" s="21"/>
      <c r="M53" s="21"/>
      <c r="N53" s="21"/>
      <c r="O53" s="21"/>
      <c r="P53" s="21"/>
      <c r="Q53" s="21"/>
      <c r="R53" s="21"/>
    </row>
    <row r="54" spans="1:18" s="22" customFormat="1" x14ac:dyDescent="0.2">
      <c r="A54" s="21"/>
      <c r="B54" s="21"/>
      <c r="C54" s="21"/>
      <c r="D54" s="21"/>
      <c r="E54" s="21"/>
      <c r="F54" s="21"/>
      <c r="G54" s="21"/>
      <c r="H54" s="21"/>
      <c r="I54" s="21"/>
      <c r="J54" s="21"/>
      <c r="K54" s="21"/>
      <c r="L54" s="21"/>
      <c r="M54" s="21"/>
      <c r="N54" s="21"/>
      <c r="O54" s="21"/>
      <c r="P54" s="21"/>
      <c r="Q54" s="21"/>
      <c r="R54" s="21"/>
    </row>
    <row r="55" spans="1:18" s="22" customFormat="1" x14ac:dyDescent="0.2">
      <c r="A55" s="21"/>
      <c r="B55" s="21"/>
      <c r="C55" s="21"/>
      <c r="D55" s="21"/>
      <c r="E55" s="21"/>
      <c r="F55" s="21"/>
      <c r="G55" s="21"/>
      <c r="H55" s="21"/>
      <c r="I55" s="21"/>
      <c r="J55" s="21"/>
      <c r="K55" s="21"/>
      <c r="L55" s="21"/>
      <c r="M55" s="21"/>
      <c r="N55" s="21"/>
      <c r="O55" s="21"/>
      <c r="P55" s="21"/>
      <c r="Q55" s="21"/>
      <c r="R55" s="21"/>
    </row>
    <row r="56" spans="1:18" s="22" customFormat="1" x14ac:dyDescent="0.2">
      <c r="A56" s="21"/>
      <c r="B56" s="21"/>
      <c r="C56" s="21"/>
      <c r="D56" s="21"/>
      <c r="E56" s="21"/>
      <c r="F56" s="21"/>
      <c r="G56" s="21"/>
      <c r="H56" s="21"/>
      <c r="I56" s="21"/>
      <c r="J56" s="21"/>
      <c r="K56" s="21"/>
      <c r="L56" s="21"/>
      <c r="M56" s="21"/>
      <c r="N56" s="21"/>
      <c r="O56" s="21"/>
      <c r="P56" s="21"/>
      <c r="Q56" s="21"/>
      <c r="R56" s="21"/>
    </row>
    <row r="57" spans="1:18" s="22" customFormat="1" x14ac:dyDescent="0.2">
      <c r="A57" s="21"/>
      <c r="B57" s="21"/>
      <c r="C57" s="21"/>
      <c r="D57" s="21"/>
      <c r="E57" s="21"/>
      <c r="F57" s="21"/>
      <c r="G57" s="21"/>
      <c r="H57" s="21"/>
      <c r="I57" s="21"/>
      <c r="J57" s="21"/>
      <c r="K57" s="21"/>
      <c r="L57" s="21"/>
      <c r="M57" s="21"/>
      <c r="N57" s="21"/>
      <c r="O57" s="21"/>
      <c r="P57" s="21"/>
      <c r="Q57" s="21"/>
      <c r="R57" s="21"/>
    </row>
    <row r="58" spans="1:18" s="22" customFormat="1" x14ac:dyDescent="0.2">
      <c r="A58" s="21"/>
      <c r="B58" s="21"/>
      <c r="C58" s="21"/>
      <c r="D58" s="21"/>
      <c r="E58" s="21"/>
      <c r="F58" s="21"/>
      <c r="G58" s="21"/>
      <c r="H58" s="21"/>
      <c r="I58" s="21"/>
      <c r="J58" s="21"/>
      <c r="K58" s="21"/>
      <c r="L58" s="21"/>
      <c r="M58" s="21"/>
      <c r="N58" s="21"/>
      <c r="O58" s="21"/>
      <c r="P58" s="21"/>
      <c r="Q58" s="21"/>
      <c r="R58" s="21"/>
    </row>
    <row r="59" spans="1:18" s="22" customFormat="1" x14ac:dyDescent="0.2">
      <c r="A59" s="21"/>
      <c r="B59" s="21"/>
      <c r="C59" s="21"/>
      <c r="D59" s="21"/>
      <c r="E59" s="21"/>
      <c r="F59" s="21"/>
      <c r="G59" s="21"/>
      <c r="H59" s="21"/>
      <c r="I59" s="21"/>
      <c r="J59" s="21"/>
      <c r="K59" s="21"/>
      <c r="L59" s="21"/>
      <c r="M59" s="21"/>
      <c r="N59" s="21"/>
      <c r="O59" s="21"/>
      <c r="P59" s="21"/>
      <c r="Q59" s="21"/>
      <c r="R59" s="21"/>
    </row>
    <row r="60" spans="1:18" s="22" customFormat="1" x14ac:dyDescent="0.2">
      <c r="A60" s="21"/>
      <c r="B60" s="21"/>
      <c r="C60" s="21"/>
      <c r="D60" s="21"/>
      <c r="E60" s="21"/>
      <c r="F60" s="21"/>
      <c r="G60" s="21"/>
      <c r="H60" s="21"/>
      <c r="I60" s="21"/>
      <c r="J60" s="21"/>
      <c r="K60" s="21"/>
      <c r="L60" s="21"/>
      <c r="M60" s="21"/>
      <c r="N60" s="21"/>
      <c r="O60" s="21"/>
      <c r="P60" s="21"/>
      <c r="Q60" s="21"/>
      <c r="R60" s="21"/>
    </row>
    <row r="61" spans="1:18" s="22" customFormat="1" x14ac:dyDescent="0.2">
      <c r="A61" s="21"/>
      <c r="B61" s="21"/>
      <c r="C61" s="21"/>
      <c r="D61" s="21"/>
      <c r="E61" s="21"/>
      <c r="F61" s="21"/>
      <c r="G61" s="21"/>
      <c r="H61" s="21"/>
      <c r="I61" s="21"/>
      <c r="J61" s="21"/>
      <c r="K61" s="21"/>
      <c r="L61" s="21"/>
      <c r="M61" s="21"/>
      <c r="N61" s="21"/>
      <c r="O61" s="21"/>
      <c r="P61" s="21"/>
      <c r="Q61" s="21"/>
      <c r="R61" s="21"/>
    </row>
    <row r="62" spans="1:18" s="22" customFormat="1" x14ac:dyDescent="0.2">
      <c r="A62" s="21"/>
      <c r="B62" s="21"/>
      <c r="C62" s="21"/>
      <c r="D62" s="21"/>
      <c r="E62" s="21"/>
      <c r="F62" s="21"/>
      <c r="G62" s="21"/>
      <c r="H62" s="21"/>
      <c r="I62" s="21"/>
      <c r="J62" s="21"/>
      <c r="K62" s="21"/>
      <c r="L62" s="21"/>
      <c r="M62" s="21"/>
      <c r="N62" s="21"/>
      <c r="O62" s="21"/>
      <c r="P62" s="21"/>
      <c r="Q62" s="21"/>
      <c r="R62" s="21"/>
    </row>
    <row r="63" spans="1:18" s="22" customFormat="1" x14ac:dyDescent="0.2">
      <c r="A63" s="21"/>
      <c r="B63" s="21"/>
      <c r="C63" s="21"/>
      <c r="D63" s="21"/>
      <c r="E63" s="21"/>
      <c r="F63" s="21"/>
      <c r="G63" s="21"/>
      <c r="H63" s="21"/>
      <c r="I63" s="21"/>
      <c r="J63" s="21"/>
      <c r="K63" s="21"/>
      <c r="L63" s="21"/>
      <c r="M63" s="21"/>
      <c r="N63" s="21"/>
      <c r="O63" s="21"/>
      <c r="P63" s="21"/>
      <c r="Q63" s="21"/>
      <c r="R63" s="21"/>
    </row>
    <row r="64" spans="1:18" s="22" customFormat="1" x14ac:dyDescent="0.2">
      <c r="A64" s="21"/>
      <c r="B64" s="21"/>
      <c r="C64" s="21"/>
      <c r="D64" s="21"/>
      <c r="E64" s="21"/>
      <c r="F64" s="21"/>
      <c r="G64" s="21"/>
      <c r="H64" s="21"/>
      <c r="I64" s="21"/>
      <c r="J64" s="21"/>
      <c r="K64" s="21"/>
      <c r="L64" s="21"/>
      <c r="M64" s="21"/>
      <c r="N64" s="21"/>
      <c r="O64" s="21"/>
      <c r="P64" s="21"/>
      <c r="Q64" s="21"/>
      <c r="R64" s="21"/>
    </row>
    <row r="65" spans="1:18" s="22" customFormat="1" x14ac:dyDescent="0.2">
      <c r="A65" s="21"/>
      <c r="B65" s="21"/>
      <c r="C65" s="21"/>
      <c r="D65" s="21"/>
      <c r="E65" s="21"/>
      <c r="F65" s="21"/>
      <c r="G65" s="21"/>
      <c r="H65" s="21"/>
      <c r="I65" s="21"/>
      <c r="J65" s="21"/>
      <c r="K65" s="21"/>
      <c r="L65" s="21"/>
      <c r="M65" s="21"/>
      <c r="N65" s="21"/>
      <c r="O65" s="21"/>
      <c r="P65" s="21"/>
      <c r="Q65" s="21"/>
      <c r="R65" s="21"/>
    </row>
    <row r="66" spans="1:18" s="22" customFormat="1" x14ac:dyDescent="0.2">
      <c r="A66" s="21"/>
      <c r="B66" s="21"/>
      <c r="C66" s="21"/>
      <c r="D66" s="21"/>
      <c r="E66" s="21"/>
      <c r="F66" s="21"/>
      <c r="G66" s="21"/>
      <c r="H66" s="21"/>
      <c r="I66" s="21"/>
      <c r="J66" s="21"/>
      <c r="K66" s="21"/>
      <c r="L66" s="21"/>
      <c r="M66" s="21"/>
      <c r="N66" s="21"/>
      <c r="O66" s="21"/>
      <c r="P66" s="21"/>
      <c r="Q66" s="21"/>
      <c r="R66" s="21"/>
    </row>
    <row r="67" spans="1:18" s="22" customFormat="1" x14ac:dyDescent="0.2">
      <c r="A67" s="21"/>
      <c r="B67" s="21"/>
      <c r="C67" s="21"/>
      <c r="D67" s="21"/>
      <c r="E67" s="21"/>
      <c r="F67" s="21"/>
      <c r="G67" s="21"/>
      <c r="H67" s="21"/>
      <c r="I67" s="21"/>
      <c r="J67" s="21"/>
      <c r="K67" s="21"/>
      <c r="L67" s="21"/>
      <c r="M67" s="21"/>
      <c r="N67" s="21"/>
      <c r="O67" s="21"/>
      <c r="P67" s="21"/>
      <c r="Q67" s="21"/>
      <c r="R67" s="21"/>
    </row>
    <row r="68" spans="1:18" s="22" customFormat="1" x14ac:dyDescent="0.2">
      <c r="A68" s="21"/>
      <c r="B68" s="21"/>
      <c r="C68" s="21"/>
      <c r="D68" s="21"/>
      <c r="E68" s="21"/>
      <c r="F68" s="21"/>
      <c r="G68" s="21"/>
      <c r="H68" s="21"/>
      <c r="I68" s="21"/>
      <c r="J68" s="21"/>
      <c r="K68" s="21"/>
      <c r="L68" s="21"/>
      <c r="M68" s="21"/>
      <c r="N68" s="21"/>
      <c r="O68" s="21"/>
      <c r="P68" s="21"/>
      <c r="Q68" s="21"/>
      <c r="R68" s="21"/>
    </row>
    <row r="69" spans="1:18" s="22" customFormat="1" x14ac:dyDescent="0.2">
      <c r="A69" s="21"/>
      <c r="B69" s="21"/>
      <c r="C69" s="21"/>
      <c r="D69" s="21"/>
      <c r="E69" s="21"/>
      <c r="F69" s="21"/>
      <c r="G69" s="21"/>
      <c r="H69" s="21"/>
      <c r="I69" s="21"/>
      <c r="J69" s="21"/>
      <c r="K69" s="21"/>
      <c r="L69" s="21"/>
      <c r="M69" s="21"/>
      <c r="N69" s="21"/>
      <c r="O69" s="21"/>
      <c r="P69" s="21"/>
      <c r="Q69" s="21"/>
      <c r="R69" s="21"/>
    </row>
    <row r="70" spans="1:18" x14ac:dyDescent="0.2">
      <c r="A70" s="21"/>
    </row>
  </sheetData>
  <sheetProtection password="F221" sheet="1" objects="1" scenarios="1" selectLockedCells="1"/>
  <mergeCells count="58">
    <mergeCell ref="A36:R36"/>
    <mergeCell ref="A37:R37"/>
    <mergeCell ref="N34:O34"/>
    <mergeCell ref="H29:I29"/>
    <mergeCell ref="C24:I24"/>
    <mergeCell ref="F31:G31"/>
    <mergeCell ref="F32:G32"/>
    <mergeCell ref="H31:I31"/>
    <mergeCell ref="H32:I32"/>
    <mergeCell ref="C30:I30"/>
    <mergeCell ref="F28:G28"/>
    <mergeCell ref="H28:I28"/>
    <mergeCell ref="F25:G25"/>
    <mergeCell ref="H25:I25"/>
    <mergeCell ref="F26:G26"/>
    <mergeCell ref="H26:I26"/>
    <mergeCell ref="A43:B43"/>
    <mergeCell ref="A38:R38"/>
    <mergeCell ref="A39:R39"/>
    <mergeCell ref="A41:R41"/>
    <mergeCell ref="A40:R40"/>
    <mergeCell ref="F15:G15"/>
    <mergeCell ref="R11:R14"/>
    <mergeCell ref="A1:R1"/>
    <mergeCell ref="A2:R2"/>
    <mergeCell ref="A3:R3"/>
    <mergeCell ref="A8:R8"/>
    <mergeCell ref="A9:R9"/>
    <mergeCell ref="P11:P14"/>
    <mergeCell ref="Q11:Q13"/>
    <mergeCell ref="F11:O11"/>
    <mergeCell ref="N12:N13"/>
    <mergeCell ref="O12:O13"/>
    <mergeCell ref="M12:M13"/>
    <mergeCell ref="F12:G12"/>
    <mergeCell ref="M22:R22"/>
    <mergeCell ref="F17:G17"/>
    <mergeCell ref="H17:I17"/>
    <mergeCell ref="M20:R20"/>
    <mergeCell ref="M21:R21"/>
    <mergeCell ref="F18:G18"/>
    <mergeCell ref="H18:I18"/>
    <mergeCell ref="F27:G27"/>
    <mergeCell ref="H27:I27"/>
    <mergeCell ref="A10:R10"/>
    <mergeCell ref="A11:A14"/>
    <mergeCell ref="C11:D11"/>
    <mergeCell ref="F16:G16"/>
    <mergeCell ref="H12:I12"/>
    <mergeCell ref="H15:I15"/>
    <mergeCell ref="H16:I16"/>
    <mergeCell ref="B11:B14"/>
    <mergeCell ref="C12:C14"/>
    <mergeCell ref="E11:E14"/>
    <mergeCell ref="K12:K13"/>
    <mergeCell ref="L12:L13"/>
    <mergeCell ref="D12:D13"/>
    <mergeCell ref="J12:J14"/>
  </mergeCells>
  <printOptions horizontalCentered="1"/>
  <pageMargins left="0.15748031496062992" right="0.15748031496062992" top="0.6692913385826772" bottom="0.47244094488188981" header="0.23622047244094491" footer="7.874015748031496E-2"/>
  <pageSetup paperSize="9" scale="53" orientation="landscape" r:id="rId1"/>
  <headerFooter>
    <oddHeader>&amp;C&amp;G&amp;R&amp;8&amp;P</oddHeader>
    <oddFooter>&amp;L&amp;8&amp;G
&amp;"Arial,Negrito"&amp;K04+000   SCCAT/CFIC/SECOFC</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AD74"/>
  <sheetViews>
    <sheetView view="pageBreakPreview" zoomScaleNormal="115" zoomScaleSheetLayoutView="100" workbookViewId="0">
      <selection activeCell="F56" sqref="F56"/>
    </sheetView>
  </sheetViews>
  <sheetFormatPr defaultRowHeight="12.75" x14ac:dyDescent="0.2"/>
  <cols>
    <col min="1" max="5" width="9.7109375" style="6" customWidth="1"/>
    <col min="6" max="6" width="9.7109375" style="16" customWidth="1"/>
    <col min="7" max="7" width="44.85546875" style="14" customWidth="1"/>
    <col min="8" max="8" width="48" style="23" customWidth="1"/>
    <col min="9" max="11" width="9.140625" style="23"/>
  </cols>
  <sheetData>
    <row r="1" spans="1:30" ht="18" x14ac:dyDescent="0.25">
      <c r="A1" s="396" t="str">
        <f>'POSTO - Licitante'!A1:R1</f>
        <v>TRIBUNAL REGIONAL ELEITORAL DO PARANÁ</v>
      </c>
      <c r="B1" s="396"/>
      <c r="C1" s="396"/>
      <c r="D1" s="396"/>
      <c r="E1" s="396"/>
      <c r="F1" s="396"/>
      <c r="G1" s="396"/>
      <c r="H1" s="396"/>
    </row>
    <row r="2" spans="1:30" x14ac:dyDescent="0.2">
      <c r="A2" s="397" t="str">
        <f>'POSTO - Licitante'!A2:R2</f>
        <v>PLANILHA DE CUSTOS E FORMAÇÃO DE PREÇOS - BASE LICITANTE</v>
      </c>
      <c r="B2" s="397"/>
      <c r="C2" s="397"/>
      <c r="D2" s="397"/>
      <c r="E2" s="397"/>
      <c r="F2" s="397"/>
      <c r="G2" s="397"/>
      <c r="H2" s="397"/>
    </row>
    <row r="3" spans="1:30" x14ac:dyDescent="0.2">
      <c r="A3" s="398" t="str">
        <f>'POSTO - Licitante'!A3:R3</f>
        <v>Serviços de Motorista</v>
      </c>
      <c r="B3" s="398"/>
      <c r="C3" s="398"/>
      <c r="D3" s="398"/>
      <c r="E3" s="398"/>
      <c r="F3" s="398"/>
      <c r="G3" s="398"/>
      <c r="H3" s="398"/>
    </row>
    <row r="4" spans="1:30" x14ac:dyDescent="0.2">
      <c r="A4" s="77"/>
      <c r="B4" s="77"/>
      <c r="C4" s="77"/>
      <c r="D4" s="77"/>
      <c r="E4" s="77"/>
      <c r="F4" s="78"/>
      <c r="G4" s="79"/>
      <c r="H4" s="79"/>
    </row>
    <row r="5" spans="1:30" ht="12.75" customHeight="1" x14ac:dyDescent="0.2">
      <c r="A5" s="399" t="str">
        <f>'POSTO - Licitante'!A8:R8</f>
        <v>NOME DA EMPRESA</v>
      </c>
      <c r="B5" s="400"/>
      <c r="C5" s="400"/>
      <c r="D5" s="400"/>
      <c r="E5" s="400"/>
      <c r="F5" s="400"/>
      <c r="G5" s="400"/>
      <c r="H5" s="401"/>
      <c r="L5" s="7"/>
      <c r="M5" s="7"/>
      <c r="N5" s="7"/>
      <c r="O5" s="7"/>
      <c r="P5" s="7"/>
      <c r="Q5" s="7"/>
      <c r="R5" s="7"/>
      <c r="S5" s="7"/>
      <c r="T5" s="7"/>
      <c r="U5" s="7"/>
      <c r="V5" s="7"/>
      <c r="W5" s="7"/>
      <c r="X5" s="7"/>
      <c r="Y5" s="7"/>
      <c r="Z5" s="7"/>
      <c r="AA5" s="7"/>
      <c r="AB5" s="7"/>
      <c r="AC5" s="7"/>
      <c r="AD5" s="7"/>
    </row>
    <row r="6" spans="1:30" ht="12.75" customHeight="1" x14ac:dyDescent="0.2">
      <c r="A6" s="402" t="str">
        <f>'POSTO - Licitante'!A9:R9</f>
        <v>CNPJ</v>
      </c>
      <c r="B6" s="403"/>
      <c r="C6" s="403"/>
      <c r="D6" s="403"/>
      <c r="E6" s="403"/>
      <c r="F6" s="403"/>
      <c r="G6" s="403"/>
      <c r="H6" s="404"/>
      <c r="L6" s="7"/>
      <c r="M6" s="7"/>
      <c r="N6" s="7"/>
      <c r="O6" s="7"/>
      <c r="P6" s="7"/>
      <c r="Q6" s="7"/>
      <c r="R6" s="7"/>
      <c r="S6" s="7"/>
      <c r="T6" s="7"/>
      <c r="U6" s="7"/>
      <c r="V6" s="7"/>
      <c r="W6" s="7"/>
      <c r="X6" s="7"/>
      <c r="Y6" s="7"/>
      <c r="Z6" s="7"/>
      <c r="AA6" s="7"/>
      <c r="AB6" s="7"/>
      <c r="AC6" s="7"/>
      <c r="AD6" s="7"/>
    </row>
    <row r="7" spans="1:30" ht="12.75" customHeight="1" x14ac:dyDescent="0.2">
      <c r="A7" s="57"/>
      <c r="B7" s="57"/>
      <c r="C7" s="57"/>
      <c r="D7" s="57"/>
      <c r="E7" s="57"/>
      <c r="F7" s="57"/>
      <c r="G7" s="57"/>
      <c r="H7" s="57"/>
      <c r="L7" s="7"/>
      <c r="M7" s="7"/>
      <c r="N7" s="7"/>
      <c r="O7" s="7"/>
      <c r="P7" s="7"/>
      <c r="Q7" s="7"/>
      <c r="R7" s="7"/>
      <c r="S7" s="7"/>
      <c r="T7" s="7"/>
      <c r="U7" s="7"/>
      <c r="V7" s="7"/>
      <c r="W7" s="7"/>
      <c r="X7" s="7"/>
      <c r="Y7" s="7"/>
      <c r="Z7" s="7"/>
      <c r="AA7" s="7"/>
      <c r="AB7" s="7"/>
      <c r="AC7" s="7"/>
      <c r="AD7" s="7"/>
    </row>
    <row r="8" spans="1:30" ht="12.75" customHeight="1" x14ac:dyDescent="0.2">
      <c r="A8" s="408" t="s">
        <v>64</v>
      </c>
      <c r="B8" s="409"/>
      <c r="C8" s="409"/>
      <c r="D8" s="409"/>
      <c r="E8" s="410"/>
      <c r="F8" s="300"/>
      <c r="G8" s="60" t="s">
        <v>65</v>
      </c>
      <c r="H8" s="60"/>
      <c r="L8" s="7"/>
      <c r="M8" s="7"/>
      <c r="N8" s="7"/>
      <c r="O8" s="7"/>
      <c r="P8" s="7"/>
      <c r="Q8" s="7"/>
      <c r="R8" s="7"/>
      <c r="S8" s="7"/>
      <c r="T8" s="7"/>
      <c r="U8" s="7"/>
      <c r="V8" s="7"/>
      <c r="W8" s="7"/>
      <c r="X8" s="7"/>
      <c r="Y8" s="7"/>
      <c r="Z8" s="7"/>
      <c r="AA8" s="7"/>
      <c r="AB8" s="7"/>
      <c r="AC8" s="7"/>
      <c r="AD8" s="7"/>
    </row>
    <row r="9" spans="1:30" ht="12.75" customHeight="1" x14ac:dyDescent="0.2">
      <c r="A9" s="411"/>
      <c r="B9" s="412"/>
      <c r="C9" s="412"/>
      <c r="D9" s="412"/>
      <c r="E9" s="413"/>
      <c r="F9" s="300"/>
      <c r="G9" s="60" t="s">
        <v>66</v>
      </c>
      <c r="H9" s="60"/>
      <c r="L9" s="7"/>
      <c r="M9" s="7"/>
      <c r="N9" s="7"/>
      <c r="O9" s="7"/>
      <c r="P9" s="7"/>
      <c r="Q9" s="7"/>
      <c r="R9" s="7"/>
      <c r="S9" s="7"/>
      <c r="T9" s="7"/>
      <c r="U9" s="7"/>
      <c r="V9" s="7"/>
      <c r="W9" s="7"/>
      <c r="X9" s="7"/>
      <c r="Y9" s="7"/>
      <c r="Z9" s="7"/>
      <c r="AA9" s="7"/>
      <c r="AB9" s="7"/>
      <c r="AC9" s="7"/>
      <c r="AD9" s="7"/>
    </row>
    <row r="10" spans="1:30" s="30" customFormat="1" ht="13.5" thickBot="1" x14ac:dyDescent="0.25">
      <c r="A10" s="57"/>
      <c r="B10" s="57"/>
      <c r="C10" s="57"/>
      <c r="D10" s="57"/>
      <c r="E10" s="57"/>
      <c r="F10" s="57"/>
      <c r="G10" s="57"/>
      <c r="H10" s="57"/>
      <c r="I10" s="28"/>
      <c r="J10" s="28"/>
      <c r="K10" s="28"/>
      <c r="L10" s="29"/>
      <c r="M10" s="29"/>
      <c r="N10" s="29"/>
      <c r="O10" s="29"/>
      <c r="P10" s="29"/>
      <c r="Q10" s="29"/>
      <c r="R10" s="29"/>
      <c r="S10" s="29"/>
      <c r="T10" s="29"/>
      <c r="U10" s="29"/>
      <c r="V10" s="29"/>
      <c r="W10" s="29"/>
      <c r="X10" s="29"/>
      <c r="Y10" s="29"/>
      <c r="Z10" s="29"/>
      <c r="AA10" s="29"/>
      <c r="AB10" s="29"/>
      <c r="AC10" s="29"/>
      <c r="AD10" s="29"/>
    </row>
    <row r="11" spans="1:30" ht="13.5" thickBot="1" x14ac:dyDescent="0.25">
      <c r="A11" s="405" t="s">
        <v>42</v>
      </c>
      <c r="B11" s="406"/>
      <c r="C11" s="406"/>
      <c r="D11" s="406"/>
      <c r="E11" s="406"/>
      <c r="F11" s="406"/>
      <c r="G11" s="406"/>
      <c r="H11" s="407"/>
    </row>
    <row r="12" spans="1:30" x14ac:dyDescent="0.2">
      <c r="A12" s="80"/>
      <c r="B12" s="80"/>
      <c r="C12" s="80"/>
      <c r="D12" s="80"/>
      <c r="E12" s="80"/>
      <c r="F12" s="81"/>
      <c r="G12" s="79"/>
      <c r="H12" s="79"/>
    </row>
    <row r="13" spans="1:30" ht="18" thickBot="1" x14ac:dyDescent="0.35">
      <c r="A13" s="391" t="s">
        <v>67</v>
      </c>
      <c r="B13" s="391"/>
      <c r="C13" s="391"/>
      <c r="D13" s="391"/>
      <c r="E13" s="391"/>
      <c r="F13" s="391"/>
      <c r="G13" s="391"/>
      <c r="H13" s="82"/>
    </row>
    <row r="14" spans="1:30" ht="13.5" thickTop="1" x14ac:dyDescent="0.2">
      <c r="A14" s="57"/>
      <c r="B14" s="57"/>
      <c r="C14" s="57"/>
      <c r="D14" s="57"/>
      <c r="E14" s="57"/>
      <c r="F14" s="83" t="s">
        <v>5</v>
      </c>
      <c r="G14" s="83" t="s">
        <v>68</v>
      </c>
      <c r="H14" s="83" t="s">
        <v>69</v>
      </c>
    </row>
    <row r="15" spans="1:30" x14ac:dyDescent="0.2">
      <c r="A15" s="388" t="s">
        <v>0</v>
      </c>
      <c r="B15" s="389"/>
      <c r="C15" s="389"/>
      <c r="D15" s="389"/>
      <c r="E15" s="390"/>
      <c r="F15" s="303"/>
      <c r="G15" s="13" t="s">
        <v>70</v>
      </c>
      <c r="H15" s="13" t="s">
        <v>71</v>
      </c>
    </row>
    <row r="16" spans="1:30" x14ac:dyDescent="0.2">
      <c r="A16" s="388" t="s">
        <v>55</v>
      </c>
      <c r="B16" s="389"/>
      <c r="C16" s="389"/>
      <c r="D16" s="389"/>
      <c r="E16" s="390"/>
      <c r="F16" s="303"/>
      <c r="G16" s="13" t="s">
        <v>72</v>
      </c>
      <c r="H16" s="13" t="s">
        <v>73</v>
      </c>
    </row>
    <row r="17" spans="1:16" x14ac:dyDescent="0.2">
      <c r="A17" s="388" t="s">
        <v>1</v>
      </c>
      <c r="B17" s="389"/>
      <c r="C17" s="389"/>
      <c r="D17" s="389"/>
      <c r="E17" s="390"/>
      <c r="F17" s="303"/>
      <c r="G17" s="13" t="s">
        <v>74</v>
      </c>
      <c r="H17" s="13" t="s">
        <v>75</v>
      </c>
    </row>
    <row r="18" spans="1:16" x14ac:dyDescent="0.2">
      <c r="A18" s="388" t="s">
        <v>54</v>
      </c>
      <c r="B18" s="389"/>
      <c r="C18" s="389"/>
      <c r="D18" s="389"/>
      <c r="E18" s="390"/>
      <c r="F18" s="303"/>
      <c r="G18" s="13" t="s">
        <v>76</v>
      </c>
      <c r="H18" s="13" t="s">
        <v>77</v>
      </c>
    </row>
    <row r="19" spans="1:16" ht="22.5" x14ac:dyDescent="0.2">
      <c r="A19" s="388" t="s">
        <v>2</v>
      </c>
      <c r="B19" s="389"/>
      <c r="C19" s="389"/>
      <c r="D19" s="389"/>
      <c r="E19" s="390"/>
      <c r="F19" s="303"/>
      <c r="G19" s="13" t="s">
        <v>78</v>
      </c>
      <c r="H19" s="13" t="s">
        <v>79</v>
      </c>
    </row>
    <row r="20" spans="1:16" x14ac:dyDescent="0.2">
      <c r="A20" s="388" t="s">
        <v>4</v>
      </c>
      <c r="B20" s="389"/>
      <c r="C20" s="389"/>
      <c r="D20" s="389"/>
      <c r="E20" s="390"/>
      <c r="F20" s="303"/>
      <c r="G20" s="13" t="s">
        <v>80</v>
      </c>
      <c r="H20" s="13" t="s">
        <v>81</v>
      </c>
    </row>
    <row r="21" spans="1:16" ht="33.75" x14ac:dyDescent="0.2">
      <c r="A21" s="189" t="s">
        <v>197</v>
      </c>
      <c r="B21" s="301"/>
      <c r="C21" s="189" t="s">
        <v>198</v>
      </c>
      <c r="D21" s="302"/>
      <c r="E21" s="189" t="s">
        <v>196</v>
      </c>
      <c r="F21" s="262">
        <f>B21*D21</f>
        <v>0</v>
      </c>
      <c r="G21" s="13" t="s">
        <v>82</v>
      </c>
      <c r="H21" s="13" t="s">
        <v>149</v>
      </c>
    </row>
    <row r="22" spans="1:16" ht="23.25" thickBot="1" x14ac:dyDescent="0.25">
      <c r="A22" s="388" t="s">
        <v>3</v>
      </c>
      <c r="B22" s="389"/>
      <c r="C22" s="389"/>
      <c r="D22" s="389"/>
      <c r="E22" s="390"/>
      <c r="F22" s="304"/>
      <c r="G22" s="13" t="s">
        <v>83</v>
      </c>
      <c r="H22" s="13" t="s">
        <v>84</v>
      </c>
    </row>
    <row r="23" spans="1:16" ht="13.5" thickBot="1" x14ac:dyDescent="0.25">
      <c r="A23" s="385" t="s">
        <v>85</v>
      </c>
      <c r="B23" s="385"/>
      <c r="C23" s="385"/>
      <c r="D23" s="385"/>
      <c r="E23" s="386"/>
      <c r="F23" s="12">
        <f>SUM(F15:F22)</f>
        <v>0</v>
      </c>
      <c r="G23" s="213" t="s">
        <v>5</v>
      </c>
      <c r="H23" s="84"/>
    </row>
    <row r="24" spans="1:16" x14ac:dyDescent="0.2">
      <c r="A24" s="85"/>
      <c r="B24" s="85"/>
      <c r="C24" s="85"/>
      <c r="D24" s="85"/>
      <c r="E24" s="85"/>
      <c r="F24" s="81"/>
      <c r="G24" s="84"/>
      <c r="H24" s="84"/>
    </row>
    <row r="25" spans="1:16" ht="18" thickBot="1" x14ac:dyDescent="0.35">
      <c r="A25" s="391" t="s">
        <v>86</v>
      </c>
      <c r="B25" s="391"/>
      <c r="C25" s="391"/>
      <c r="D25" s="391"/>
      <c r="E25" s="391"/>
      <c r="F25" s="391"/>
      <c r="G25" s="391"/>
      <c r="H25" s="82"/>
    </row>
    <row r="26" spans="1:16" ht="13.5" thickTop="1" x14ac:dyDescent="0.2">
      <c r="A26" s="57"/>
      <c r="B26" s="57"/>
      <c r="C26" s="57"/>
      <c r="D26" s="57"/>
      <c r="E26" s="57"/>
      <c r="F26" s="83" t="s">
        <v>5</v>
      </c>
      <c r="G26" s="83" t="s">
        <v>68</v>
      </c>
      <c r="H26" s="83" t="s">
        <v>69</v>
      </c>
    </row>
    <row r="27" spans="1:16" ht="33.75" x14ac:dyDescent="0.2">
      <c r="A27" s="388" t="s">
        <v>27</v>
      </c>
      <c r="B27" s="389"/>
      <c r="C27" s="389"/>
      <c r="D27" s="389"/>
      <c r="E27" s="390"/>
      <c r="F27" s="305"/>
      <c r="G27" s="13" t="s">
        <v>87</v>
      </c>
      <c r="H27" s="13" t="s">
        <v>88</v>
      </c>
    </row>
    <row r="28" spans="1:16" ht="33.75" x14ac:dyDescent="0.2">
      <c r="A28" s="388" t="s">
        <v>28</v>
      </c>
      <c r="B28" s="389"/>
      <c r="C28" s="389"/>
      <c r="D28" s="389"/>
      <c r="E28" s="390"/>
      <c r="F28" s="305"/>
      <c r="G28" s="13" t="s">
        <v>89</v>
      </c>
      <c r="H28" s="13" t="s">
        <v>90</v>
      </c>
    </row>
    <row r="29" spans="1:16" x14ac:dyDescent="0.2">
      <c r="A29" s="388" t="s">
        <v>6</v>
      </c>
      <c r="B29" s="389"/>
      <c r="C29" s="389"/>
      <c r="D29" s="389"/>
      <c r="E29" s="390"/>
      <c r="F29" s="53">
        <f>F27+F28</f>
        <v>0</v>
      </c>
      <c r="G29" s="86"/>
      <c r="H29" s="86"/>
    </row>
    <row r="30" spans="1:16" ht="13.5" thickBot="1" x14ac:dyDescent="0.25">
      <c r="A30" s="388" t="s">
        <v>43</v>
      </c>
      <c r="B30" s="389"/>
      <c r="C30" s="389"/>
      <c r="D30" s="389"/>
      <c r="E30" s="390"/>
      <c r="F30" s="87">
        <f>F29%*F23</f>
        <v>0</v>
      </c>
      <c r="G30" s="61" t="s">
        <v>91</v>
      </c>
      <c r="H30" s="61" t="s">
        <v>92</v>
      </c>
      <c r="P30" s="43"/>
    </row>
    <row r="31" spans="1:16" ht="13.5" thickBot="1" x14ac:dyDescent="0.25">
      <c r="A31" s="385" t="s">
        <v>93</v>
      </c>
      <c r="B31" s="385"/>
      <c r="C31" s="385"/>
      <c r="D31" s="385"/>
      <c r="E31" s="386"/>
      <c r="F31" s="12">
        <f>F29+F30</f>
        <v>0</v>
      </c>
      <c r="G31" s="214" t="s">
        <v>5</v>
      </c>
      <c r="H31" s="88"/>
      <c r="P31" s="43"/>
    </row>
    <row r="32" spans="1:16" x14ac:dyDescent="0.2">
      <c r="A32" s="85"/>
      <c r="B32" s="85"/>
      <c r="C32" s="85"/>
      <c r="D32" s="85"/>
      <c r="E32" s="85"/>
      <c r="F32" s="81"/>
      <c r="G32" s="79"/>
      <c r="H32" s="79"/>
      <c r="K32" s="42"/>
      <c r="P32" s="43"/>
    </row>
    <row r="33" spans="1:16" ht="18" thickBot="1" x14ac:dyDescent="0.35">
      <c r="A33" s="391" t="s">
        <v>94</v>
      </c>
      <c r="B33" s="391"/>
      <c r="C33" s="391"/>
      <c r="D33" s="391"/>
      <c r="E33" s="391"/>
      <c r="F33" s="391"/>
      <c r="G33" s="391"/>
      <c r="H33" s="82"/>
      <c r="P33" s="43"/>
    </row>
    <row r="34" spans="1:16" ht="13.5" thickTop="1" x14ac:dyDescent="0.2">
      <c r="A34" s="57"/>
      <c r="B34" s="57"/>
      <c r="C34" s="57"/>
      <c r="D34" s="57"/>
      <c r="E34" s="57"/>
      <c r="F34" s="83" t="s">
        <v>5</v>
      </c>
      <c r="G34" s="83" t="s">
        <v>68</v>
      </c>
      <c r="H34" s="83" t="s">
        <v>69</v>
      </c>
      <c r="P34" s="44"/>
    </row>
    <row r="35" spans="1:16" ht="33.75" x14ac:dyDescent="0.2">
      <c r="A35" s="388" t="s">
        <v>39</v>
      </c>
      <c r="B35" s="389"/>
      <c r="C35" s="389"/>
      <c r="D35" s="389"/>
      <c r="E35" s="390"/>
      <c r="F35" s="303"/>
      <c r="G35" s="13" t="s">
        <v>95</v>
      </c>
      <c r="H35" s="13" t="s">
        <v>96</v>
      </c>
      <c r="P35" s="43"/>
    </row>
    <row r="36" spans="1:16" ht="13.5" thickBot="1" x14ac:dyDescent="0.25">
      <c r="A36" s="388" t="s">
        <v>44</v>
      </c>
      <c r="B36" s="389"/>
      <c r="C36" s="389"/>
      <c r="D36" s="389"/>
      <c r="E36" s="390"/>
      <c r="F36" s="89">
        <f>F35%*F23</f>
        <v>0</v>
      </c>
      <c r="G36" s="61" t="s">
        <v>97</v>
      </c>
      <c r="H36" s="61" t="s">
        <v>98</v>
      </c>
      <c r="P36" s="43"/>
    </row>
    <row r="37" spans="1:16" ht="13.5" thickBot="1" x14ac:dyDescent="0.25">
      <c r="A37" s="385" t="s">
        <v>99</v>
      </c>
      <c r="B37" s="385"/>
      <c r="C37" s="385"/>
      <c r="D37" s="385"/>
      <c r="E37" s="386"/>
      <c r="F37" s="12">
        <f>F35+F36</f>
        <v>0</v>
      </c>
      <c r="G37" s="214" t="s">
        <v>5</v>
      </c>
      <c r="H37" s="88"/>
    </row>
    <row r="38" spans="1:16" x14ac:dyDescent="0.2">
      <c r="A38" s="85"/>
      <c r="B38" s="85"/>
      <c r="C38" s="85"/>
      <c r="D38" s="85"/>
      <c r="E38" s="85"/>
      <c r="F38" s="81"/>
      <c r="G38" s="79"/>
      <c r="H38" s="79"/>
    </row>
    <row r="39" spans="1:16" ht="18" thickBot="1" x14ac:dyDescent="0.35">
      <c r="A39" s="151" t="s">
        <v>100</v>
      </c>
      <c r="B39" s="257"/>
      <c r="C39" s="257"/>
      <c r="D39" s="257"/>
      <c r="E39" s="257"/>
      <c r="F39" s="151"/>
      <c r="G39" s="151"/>
      <c r="H39" s="90"/>
    </row>
    <row r="40" spans="1:16" ht="13.5" thickTop="1" x14ac:dyDescent="0.2">
      <c r="A40" s="57"/>
      <c r="B40" s="57"/>
      <c r="C40" s="57"/>
      <c r="D40" s="57"/>
      <c r="E40" s="57"/>
      <c r="F40" s="83" t="s">
        <v>5</v>
      </c>
      <c r="G40" s="83" t="s">
        <v>68</v>
      </c>
      <c r="H40" s="83" t="s">
        <v>69</v>
      </c>
    </row>
    <row r="41" spans="1:16" ht="67.5" x14ac:dyDescent="0.2">
      <c r="A41" s="388" t="s">
        <v>29</v>
      </c>
      <c r="B41" s="389"/>
      <c r="C41" s="389"/>
      <c r="D41" s="389"/>
      <c r="E41" s="390"/>
      <c r="F41" s="303"/>
      <c r="G41" s="13" t="s">
        <v>101</v>
      </c>
      <c r="H41" s="13" t="s">
        <v>102</v>
      </c>
    </row>
    <row r="42" spans="1:16" x14ac:dyDescent="0.2">
      <c r="A42" s="388" t="s">
        <v>30</v>
      </c>
      <c r="B42" s="389"/>
      <c r="C42" s="389"/>
      <c r="D42" s="389"/>
      <c r="E42" s="390"/>
      <c r="F42" s="91">
        <f>F41*8%</f>
        <v>0</v>
      </c>
      <c r="G42" s="13" t="s">
        <v>103</v>
      </c>
      <c r="H42" s="92" t="s">
        <v>104</v>
      </c>
    </row>
    <row r="43" spans="1:16" x14ac:dyDescent="0.2">
      <c r="A43" s="388" t="s">
        <v>31</v>
      </c>
      <c r="B43" s="389"/>
      <c r="C43" s="389"/>
      <c r="D43" s="389"/>
      <c r="E43" s="390"/>
      <c r="F43" s="91">
        <f>F41*8%*40%</f>
        <v>0</v>
      </c>
      <c r="G43" s="13"/>
      <c r="H43" s="92" t="s">
        <v>199</v>
      </c>
    </row>
    <row r="44" spans="1:16" ht="45" x14ac:dyDescent="0.2">
      <c r="A44" s="388" t="s">
        <v>32</v>
      </c>
      <c r="B44" s="389"/>
      <c r="C44" s="389"/>
      <c r="D44" s="389"/>
      <c r="E44" s="390"/>
      <c r="F44" s="306"/>
      <c r="G44" s="13" t="s">
        <v>105</v>
      </c>
      <c r="H44" s="13" t="s">
        <v>106</v>
      </c>
    </row>
    <row r="45" spans="1:16" x14ac:dyDescent="0.2">
      <c r="A45" s="388" t="s">
        <v>45</v>
      </c>
      <c r="B45" s="389"/>
      <c r="C45" s="389"/>
      <c r="D45" s="389"/>
      <c r="E45" s="390"/>
      <c r="F45" s="91">
        <f>$F$23*F44%</f>
        <v>0</v>
      </c>
      <c r="G45" s="86" t="s">
        <v>107</v>
      </c>
      <c r="H45" s="86" t="s">
        <v>108</v>
      </c>
    </row>
    <row r="46" spans="1:16" x14ac:dyDescent="0.2">
      <c r="A46" s="388" t="s">
        <v>33</v>
      </c>
      <c r="B46" s="389"/>
      <c r="C46" s="389"/>
      <c r="D46" s="389"/>
      <c r="E46" s="390"/>
      <c r="F46" s="93">
        <f>F44*8%*40%</f>
        <v>0</v>
      </c>
      <c r="G46" s="94"/>
      <c r="H46" s="86" t="s">
        <v>200</v>
      </c>
    </row>
    <row r="47" spans="1:16" s="30" customFormat="1" ht="59.25" customHeight="1" thickBot="1" x14ac:dyDescent="0.25">
      <c r="A47" s="388" t="s">
        <v>34</v>
      </c>
      <c r="B47" s="389"/>
      <c r="C47" s="389"/>
      <c r="D47" s="389"/>
      <c r="E47" s="390"/>
      <c r="F47" s="307"/>
      <c r="G47" s="263" t="s">
        <v>201</v>
      </c>
      <c r="H47" s="264" t="s">
        <v>202</v>
      </c>
      <c r="I47" s="28"/>
      <c r="J47" s="28"/>
      <c r="K47" s="28"/>
    </row>
    <row r="48" spans="1:16" ht="13.5" thickBot="1" x14ac:dyDescent="0.25">
      <c r="A48" s="385" t="s">
        <v>109</v>
      </c>
      <c r="B48" s="385"/>
      <c r="C48" s="385"/>
      <c r="D48" s="385"/>
      <c r="E48" s="386"/>
      <c r="F48" s="12">
        <f>SUM(F41:F47)</f>
        <v>0</v>
      </c>
      <c r="G48" s="214" t="s">
        <v>5</v>
      </c>
      <c r="H48" s="88"/>
    </row>
    <row r="49" spans="1:13" x14ac:dyDescent="0.2">
      <c r="A49" s="63"/>
      <c r="B49" s="63"/>
      <c r="C49" s="63"/>
      <c r="D49" s="63"/>
      <c r="E49" s="63"/>
      <c r="F49" s="81"/>
      <c r="G49" s="79"/>
      <c r="H49" s="79"/>
    </row>
    <row r="50" spans="1:13" ht="18" thickBot="1" x14ac:dyDescent="0.35">
      <c r="A50" s="391" t="s">
        <v>110</v>
      </c>
      <c r="B50" s="391"/>
      <c r="C50" s="391"/>
      <c r="D50" s="391"/>
      <c r="E50" s="391"/>
      <c r="F50" s="391"/>
      <c r="G50" s="391"/>
      <c r="H50" s="82"/>
    </row>
    <row r="51" spans="1:13" ht="13.5" thickTop="1" x14ac:dyDescent="0.2">
      <c r="A51" s="57"/>
      <c r="B51" s="57"/>
      <c r="C51" s="57"/>
      <c r="D51" s="57"/>
      <c r="E51" s="57"/>
      <c r="F51" s="83" t="s">
        <v>5</v>
      </c>
      <c r="G51" s="83" t="s">
        <v>68</v>
      </c>
      <c r="H51" s="83" t="s">
        <v>69</v>
      </c>
    </row>
    <row r="52" spans="1:13" ht="45" x14ac:dyDescent="0.2">
      <c r="A52" s="388" t="s">
        <v>35</v>
      </c>
      <c r="B52" s="389"/>
      <c r="C52" s="389"/>
      <c r="D52" s="389"/>
      <c r="E52" s="390"/>
      <c r="F52" s="303"/>
      <c r="G52" s="13" t="s">
        <v>111</v>
      </c>
      <c r="H52" s="13" t="s">
        <v>112</v>
      </c>
      <c r="M52" s="6"/>
    </row>
    <row r="53" spans="1:13" ht="78.75" x14ac:dyDescent="0.2">
      <c r="A53" s="388" t="s">
        <v>56</v>
      </c>
      <c r="B53" s="389"/>
      <c r="C53" s="389"/>
      <c r="D53" s="389"/>
      <c r="E53" s="390"/>
      <c r="F53" s="303"/>
      <c r="G53" s="13" t="s">
        <v>113</v>
      </c>
      <c r="H53" s="13" t="s">
        <v>114</v>
      </c>
    </row>
    <row r="54" spans="1:13" s="7" customFormat="1" ht="67.5" x14ac:dyDescent="0.2">
      <c r="A54" s="388" t="s">
        <v>37</v>
      </c>
      <c r="B54" s="389"/>
      <c r="C54" s="389"/>
      <c r="D54" s="389"/>
      <c r="E54" s="390"/>
      <c r="F54" s="303"/>
      <c r="G54" s="13" t="s">
        <v>115</v>
      </c>
      <c r="H54" s="13" t="s">
        <v>116</v>
      </c>
      <c r="I54" s="23"/>
      <c r="J54" s="23"/>
      <c r="K54" s="23"/>
    </row>
    <row r="55" spans="1:13" ht="56.25" x14ac:dyDescent="0.2">
      <c r="A55" s="388" t="s">
        <v>38</v>
      </c>
      <c r="B55" s="389"/>
      <c r="C55" s="389"/>
      <c r="D55" s="389"/>
      <c r="E55" s="390"/>
      <c r="F55" s="303"/>
      <c r="G55" s="13" t="s">
        <v>117</v>
      </c>
      <c r="H55" s="13" t="s">
        <v>118</v>
      </c>
    </row>
    <row r="56" spans="1:13" ht="90" x14ac:dyDescent="0.2">
      <c r="A56" s="388" t="s">
        <v>36</v>
      </c>
      <c r="B56" s="389"/>
      <c r="C56" s="389"/>
      <c r="D56" s="389"/>
      <c r="E56" s="390"/>
      <c r="F56" s="303"/>
      <c r="G56" s="13" t="s">
        <v>119</v>
      </c>
      <c r="H56" s="13" t="s">
        <v>120</v>
      </c>
    </row>
    <row r="57" spans="1:13" x14ac:dyDescent="0.2">
      <c r="A57" s="388" t="s">
        <v>7</v>
      </c>
      <c r="B57" s="389"/>
      <c r="C57" s="389"/>
      <c r="D57" s="389"/>
      <c r="E57" s="390"/>
      <c r="F57" s="15">
        <f>SUM(F52:F56)</f>
        <v>0</v>
      </c>
      <c r="G57" s="95"/>
      <c r="H57" s="95"/>
    </row>
    <row r="58" spans="1:13" ht="23.25" thickBot="1" x14ac:dyDescent="0.25">
      <c r="A58" s="388" t="s">
        <v>46</v>
      </c>
      <c r="B58" s="389"/>
      <c r="C58" s="389"/>
      <c r="D58" s="389"/>
      <c r="E58" s="390"/>
      <c r="F58" s="96">
        <f>F57%*$F$23</f>
        <v>0</v>
      </c>
      <c r="G58" s="62" t="s">
        <v>121</v>
      </c>
      <c r="H58" s="62" t="s">
        <v>122</v>
      </c>
    </row>
    <row r="59" spans="1:13" ht="13.5" thickBot="1" x14ac:dyDescent="0.25">
      <c r="A59" s="385" t="s">
        <v>123</v>
      </c>
      <c r="B59" s="385"/>
      <c r="C59" s="385"/>
      <c r="D59" s="385"/>
      <c r="E59" s="386"/>
      <c r="F59" s="12">
        <f>F57+F58</f>
        <v>0</v>
      </c>
      <c r="G59" s="214" t="s">
        <v>5</v>
      </c>
      <c r="H59" s="88"/>
    </row>
    <row r="60" spans="1:13" ht="13.5" thickBot="1" x14ac:dyDescent="0.25">
      <c r="A60" s="63"/>
      <c r="B60" s="63"/>
      <c r="C60" s="63"/>
      <c r="D60" s="63"/>
      <c r="E60" s="63"/>
      <c r="F60" s="81"/>
      <c r="G60" s="79"/>
      <c r="H60" s="79"/>
    </row>
    <row r="61" spans="1:13" ht="13.5" thickBot="1" x14ac:dyDescent="0.25">
      <c r="A61" s="392" t="s">
        <v>52</v>
      </c>
      <c r="B61" s="393"/>
      <c r="C61" s="393"/>
      <c r="D61" s="393"/>
      <c r="E61" s="393"/>
      <c r="F61" s="394"/>
      <c r="G61" s="394"/>
      <c r="H61" s="395"/>
    </row>
    <row r="62" spans="1:13" x14ac:dyDescent="0.2">
      <c r="A62" s="57"/>
      <c r="B62" s="57"/>
      <c r="C62" s="57"/>
      <c r="D62" s="57"/>
      <c r="E62" s="57"/>
      <c r="F62" s="78"/>
      <c r="G62" s="97"/>
      <c r="H62" s="97"/>
    </row>
    <row r="63" spans="1:13" ht="13.5" thickBot="1" x14ac:dyDescent="0.25">
      <c r="A63" s="384" t="s">
        <v>47</v>
      </c>
      <c r="B63" s="384"/>
      <c r="C63" s="384"/>
      <c r="D63" s="384"/>
      <c r="E63" s="384"/>
      <c r="F63" s="98">
        <f>F23</f>
        <v>0</v>
      </c>
      <c r="G63" s="57"/>
      <c r="H63" s="57"/>
    </row>
    <row r="64" spans="1:13" ht="13.5" thickBot="1" x14ac:dyDescent="0.25">
      <c r="A64" s="384" t="s">
        <v>48</v>
      </c>
      <c r="B64" s="384"/>
      <c r="C64" s="384"/>
      <c r="D64" s="384"/>
      <c r="E64" s="384"/>
      <c r="F64" s="98">
        <f>F31</f>
        <v>0</v>
      </c>
      <c r="G64" s="57"/>
      <c r="H64" s="57"/>
    </row>
    <row r="65" spans="1:8" ht="13.5" thickBot="1" x14ac:dyDescent="0.25">
      <c r="A65" s="384" t="s">
        <v>49</v>
      </c>
      <c r="B65" s="384"/>
      <c r="C65" s="384"/>
      <c r="D65" s="384"/>
      <c r="E65" s="384"/>
      <c r="F65" s="98">
        <f>F37</f>
        <v>0</v>
      </c>
      <c r="G65" s="85"/>
      <c r="H65" s="85"/>
    </row>
    <row r="66" spans="1:8" ht="13.5" thickBot="1" x14ac:dyDescent="0.25">
      <c r="A66" s="384" t="s">
        <v>50</v>
      </c>
      <c r="B66" s="384"/>
      <c r="C66" s="384"/>
      <c r="D66" s="384"/>
      <c r="E66" s="384"/>
      <c r="F66" s="98">
        <f>F48</f>
        <v>0</v>
      </c>
      <c r="G66" s="65"/>
      <c r="H66" s="65"/>
    </row>
    <row r="67" spans="1:8" ht="13.5" customHeight="1" thickBot="1" x14ac:dyDescent="0.25">
      <c r="A67" s="384" t="s">
        <v>51</v>
      </c>
      <c r="B67" s="384"/>
      <c r="C67" s="384"/>
      <c r="D67" s="384"/>
      <c r="E67" s="384"/>
      <c r="F67" s="98">
        <f>F59</f>
        <v>0</v>
      </c>
      <c r="G67" s="65"/>
      <c r="H67" s="65"/>
    </row>
    <row r="68" spans="1:8" ht="13.5" thickBot="1" x14ac:dyDescent="0.25">
      <c r="A68" s="385" t="s">
        <v>40</v>
      </c>
      <c r="B68" s="385"/>
      <c r="C68" s="385"/>
      <c r="D68" s="385"/>
      <c r="E68" s="386"/>
      <c r="F68" s="12">
        <f>SUM(F63:F67)</f>
        <v>0</v>
      </c>
      <c r="G68" s="215" t="s">
        <v>5</v>
      </c>
      <c r="H68" s="85"/>
    </row>
    <row r="69" spans="1:8" ht="15" x14ac:dyDescent="0.2">
      <c r="A69" s="99"/>
      <c r="B69" s="99"/>
      <c r="C69" s="99"/>
      <c r="D69" s="99"/>
      <c r="E69" s="99"/>
      <c r="F69" s="100"/>
      <c r="G69" s="100"/>
      <c r="H69" s="100"/>
    </row>
    <row r="70" spans="1:8" x14ac:dyDescent="0.2">
      <c r="A70" s="387" t="s">
        <v>19</v>
      </c>
      <c r="B70" s="387"/>
      <c r="C70" s="387"/>
      <c r="D70" s="387"/>
      <c r="E70" s="387"/>
      <c r="F70" s="78"/>
      <c r="G70" s="79"/>
      <c r="H70" s="79"/>
    </row>
    <row r="71" spans="1:8" x14ac:dyDescent="0.2">
      <c r="A71" s="24"/>
      <c r="B71" s="24"/>
      <c r="C71" s="24"/>
      <c r="D71" s="24"/>
      <c r="E71" s="24"/>
      <c r="F71" s="25"/>
      <c r="G71" s="26"/>
    </row>
    <row r="72" spans="1:8" x14ac:dyDescent="0.2">
      <c r="A72" s="24"/>
      <c r="B72" s="24"/>
      <c r="C72" s="24"/>
      <c r="D72" s="24"/>
      <c r="E72" s="24"/>
      <c r="F72" s="25"/>
      <c r="G72" s="26"/>
    </row>
    <row r="73" spans="1:8" x14ac:dyDescent="0.2">
      <c r="A73" s="24"/>
      <c r="B73" s="24"/>
      <c r="C73" s="24"/>
      <c r="D73" s="24"/>
      <c r="E73" s="24"/>
      <c r="F73" s="25"/>
      <c r="G73" s="26"/>
    </row>
    <row r="74" spans="1:8" x14ac:dyDescent="0.2">
      <c r="A74" s="24"/>
      <c r="B74" s="24"/>
      <c r="C74" s="24"/>
      <c r="D74" s="24"/>
      <c r="E74" s="24"/>
      <c r="F74" s="25"/>
      <c r="G74" s="26"/>
    </row>
  </sheetData>
  <sheetProtection password="F221" sheet="1" objects="1" scenarios="1" selectLockedCells="1"/>
  <mergeCells count="51">
    <mergeCell ref="A61:H61"/>
    <mergeCell ref="A1:H1"/>
    <mergeCell ref="A2:H2"/>
    <mergeCell ref="A3:H3"/>
    <mergeCell ref="A5:H5"/>
    <mergeCell ref="A6:H6"/>
    <mergeCell ref="A11:H11"/>
    <mergeCell ref="A13:G13"/>
    <mergeCell ref="A8:E9"/>
    <mergeCell ref="A15:E15"/>
    <mergeCell ref="A16:E16"/>
    <mergeCell ref="A17:E17"/>
    <mergeCell ref="A18:E18"/>
    <mergeCell ref="A19:E19"/>
    <mergeCell ref="A20:E20"/>
    <mergeCell ref="A22:E22"/>
    <mergeCell ref="A23:E23"/>
    <mergeCell ref="A27:E27"/>
    <mergeCell ref="A25:G25"/>
    <mergeCell ref="A28:E28"/>
    <mergeCell ref="A29:E29"/>
    <mergeCell ref="A30:E30"/>
    <mergeCell ref="A31:E31"/>
    <mergeCell ref="A35:E35"/>
    <mergeCell ref="A33:G33"/>
    <mergeCell ref="A36:E36"/>
    <mergeCell ref="A37:E37"/>
    <mergeCell ref="A41:E41"/>
    <mergeCell ref="A42:E42"/>
    <mergeCell ref="A48:E48"/>
    <mergeCell ref="A52:E52"/>
    <mergeCell ref="A53:E53"/>
    <mergeCell ref="A54:E54"/>
    <mergeCell ref="A43:E43"/>
    <mergeCell ref="A44:E44"/>
    <mergeCell ref="A45:E45"/>
    <mergeCell ref="A46:E46"/>
    <mergeCell ref="A47:E47"/>
    <mergeCell ref="A50:G50"/>
    <mergeCell ref="A55:E55"/>
    <mergeCell ref="A56:E56"/>
    <mergeCell ref="A57:E57"/>
    <mergeCell ref="A58:E58"/>
    <mergeCell ref="A59:E59"/>
    <mergeCell ref="A67:E67"/>
    <mergeCell ref="A68:E68"/>
    <mergeCell ref="A70:E70"/>
    <mergeCell ref="A63:E63"/>
    <mergeCell ref="A64:E64"/>
    <mergeCell ref="A65:E65"/>
    <mergeCell ref="A66:E66"/>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9685039370078741" right="0.19685039370078741" top="0.74803149606299213" bottom="0.39370078740157483" header="0.19685039370078741" footer="0"/>
  <pageSetup paperSize="9" scale="65" orientation="portrait" r:id="rId1"/>
  <headerFooter>
    <oddHeader>&amp;C&amp;G&amp;R&amp;8&amp;P</oddHeader>
    <oddFooter>&amp;L&amp;8&amp;G
   &amp;"Arial,Negrito"&amp;K04+000SCCAT/CFIC/SECOFC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view="pageBreakPreview" zoomScaleNormal="115" zoomScaleSheetLayoutView="100" workbookViewId="0">
      <selection activeCell="B16" sqref="B16"/>
    </sheetView>
  </sheetViews>
  <sheetFormatPr defaultRowHeight="15" x14ac:dyDescent="0.25"/>
  <cols>
    <col min="1" max="1" width="41.5703125" style="27" customWidth="1"/>
    <col min="2" max="2" width="20" style="27" customWidth="1"/>
    <col min="3" max="16384" width="9.140625" style="1"/>
  </cols>
  <sheetData>
    <row r="1" spans="1:2" x14ac:dyDescent="0.25">
      <c r="A1" s="420" t="str">
        <f>'POSTO - Licitante'!A1:R1</f>
        <v>TRIBUNAL REGIONAL ELEITORAL DO PARANÁ</v>
      </c>
      <c r="B1" s="420"/>
    </row>
    <row r="2" spans="1:2" x14ac:dyDescent="0.25">
      <c r="A2" s="422" t="str">
        <f>'POSTO - Licitante'!A2:R2</f>
        <v>PLANILHA DE CUSTOS E FORMAÇÃO DE PREÇOS - BASE LICITANTE</v>
      </c>
      <c r="B2" s="422"/>
    </row>
    <row r="3" spans="1:2" x14ac:dyDescent="0.25">
      <c r="A3" s="421" t="str">
        <f>'POSTO - Licitante'!A3:R3</f>
        <v>Serviços de Motorista</v>
      </c>
      <c r="B3" s="421"/>
    </row>
    <row r="4" spans="1:2" x14ac:dyDescent="0.25">
      <c r="A4" s="420"/>
      <c r="B4" s="420"/>
    </row>
    <row r="5" spans="1:2" ht="15" customHeight="1" x14ac:dyDescent="0.25">
      <c r="A5" s="416" t="str">
        <f>'POSTO - Licitante'!A8:R8</f>
        <v>NOME DA EMPRESA</v>
      </c>
      <c r="B5" s="417"/>
    </row>
    <row r="6" spans="1:2" ht="15" customHeight="1" x14ac:dyDescent="0.25">
      <c r="A6" s="418" t="str">
        <f>'POSTO - Licitante'!A9:R9</f>
        <v>CNPJ</v>
      </c>
      <c r="B6" s="419"/>
    </row>
    <row r="7" spans="1:2" ht="15.75" thickBot="1" x14ac:dyDescent="0.3">
      <c r="A7" s="66"/>
      <c r="B7" s="66"/>
    </row>
    <row r="8" spans="1:2" ht="30" customHeight="1" thickBot="1" x14ac:dyDescent="0.3">
      <c r="A8" s="392" t="s">
        <v>60</v>
      </c>
      <c r="B8" s="395"/>
    </row>
    <row r="9" spans="1:2" ht="15" customHeight="1" thickBot="1" x14ac:dyDescent="0.3">
      <c r="A9" s="39"/>
      <c r="B9" s="39"/>
    </row>
    <row r="10" spans="1:2" ht="15" customHeight="1" thickBot="1" x14ac:dyDescent="0.3">
      <c r="A10" s="67" t="s">
        <v>8</v>
      </c>
      <c r="B10" s="68" t="s">
        <v>9</v>
      </c>
    </row>
    <row r="11" spans="1:2" ht="15" customHeight="1" x14ac:dyDescent="0.25">
      <c r="A11" s="69" t="s">
        <v>61</v>
      </c>
      <c r="B11" s="308">
        <v>0</v>
      </c>
    </row>
    <row r="12" spans="1:2" ht="15" customHeight="1" x14ac:dyDescent="0.25">
      <c r="A12" s="70" t="s">
        <v>62</v>
      </c>
      <c r="B12" s="308">
        <v>0</v>
      </c>
    </row>
    <row r="13" spans="1:2" ht="15" customHeight="1" x14ac:dyDescent="0.25">
      <c r="A13" s="70" t="s">
        <v>132</v>
      </c>
      <c r="B13" s="308">
        <v>0</v>
      </c>
    </row>
    <row r="14" spans="1:2" ht="15" customHeight="1" x14ac:dyDescent="0.25">
      <c r="A14" s="70" t="s">
        <v>133</v>
      </c>
      <c r="B14" s="308">
        <v>0</v>
      </c>
    </row>
    <row r="15" spans="1:2" ht="15" customHeight="1" x14ac:dyDescent="0.25">
      <c r="A15" s="70" t="s">
        <v>134</v>
      </c>
      <c r="B15" s="308">
        <v>0</v>
      </c>
    </row>
    <row r="16" spans="1:2" ht="15" customHeight="1" thickBot="1" x14ac:dyDescent="0.3">
      <c r="A16" s="144" t="s">
        <v>135</v>
      </c>
      <c r="B16" s="309"/>
    </row>
    <row r="17" spans="1:2" ht="33.75" customHeight="1" thickBot="1" x14ac:dyDescent="0.3">
      <c r="A17" s="423" t="s">
        <v>136</v>
      </c>
      <c r="B17" s="423"/>
    </row>
    <row r="18" spans="1:2" ht="15" customHeight="1" thickBot="1" x14ac:dyDescent="0.3">
      <c r="A18" s="71" t="s">
        <v>18</v>
      </c>
      <c r="B18" s="103">
        <f>((1+B11)/(1-(B13+B14+B15+B16)-B12))-1</f>
        <v>0</v>
      </c>
    </row>
    <row r="19" spans="1:2" ht="15" customHeight="1" x14ac:dyDescent="0.25">
      <c r="A19" s="72"/>
      <c r="B19" s="73"/>
    </row>
    <row r="20" spans="1:2" ht="15" customHeight="1" thickBot="1" x14ac:dyDescent="0.3">
      <c r="A20" s="74" t="s">
        <v>41</v>
      </c>
      <c r="B20" s="75"/>
    </row>
    <row r="21" spans="1:2" ht="15" customHeight="1" x14ac:dyDescent="0.25">
      <c r="A21" s="414" t="s">
        <v>63</v>
      </c>
      <c r="B21" s="415"/>
    </row>
    <row r="22" spans="1:2" ht="15" customHeight="1" x14ac:dyDescent="0.25">
      <c r="A22" s="76"/>
      <c r="B22" s="66"/>
    </row>
    <row r="23" spans="1:2" ht="15" customHeight="1" x14ac:dyDescent="0.25">
      <c r="A23" s="106" t="s">
        <v>19</v>
      </c>
      <c r="B23" s="39"/>
    </row>
    <row r="24" spans="1:2" ht="15" customHeight="1" x14ac:dyDescent="0.25">
      <c r="B24" s="236"/>
    </row>
  </sheetData>
  <sheetProtection password="F221"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theme="0"/>
    <pageSetUpPr fitToPage="1"/>
  </sheetPr>
  <dimension ref="A1:V83"/>
  <sheetViews>
    <sheetView view="pageBreakPreview" zoomScaleNormal="115" zoomScaleSheetLayoutView="100" workbookViewId="0">
      <selection activeCell="E11" sqref="E11"/>
    </sheetView>
  </sheetViews>
  <sheetFormatPr defaultRowHeight="12.75" x14ac:dyDescent="0.2"/>
  <cols>
    <col min="1" max="1" width="5.5703125" style="154" customWidth="1"/>
    <col min="2" max="2" width="44.85546875" style="145" customWidth="1"/>
    <col min="3" max="7" width="13.7109375" style="145" customWidth="1"/>
    <col min="8" max="8" width="9.85546875" style="145" customWidth="1"/>
    <col min="9" max="13" width="9.140625" style="145"/>
    <col min="14" max="14" width="10.7109375" style="145" customWidth="1"/>
    <col min="15" max="15" width="10.85546875" style="145" customWidth="1"/>
    <col min="16" max="22" width="9.140625" style="145"/>
    <col min="23" max="16384" width="9.140625" style="146"/>
  </cols>
  <sheetData>
    <row r="1" spans="1:15" ht="20.25" customHeight="1" x14ac:dyDescent="0.2">
      <c r="A1" s="426" t="str">
        <f>'POSTO - Licitante'!A1:R1</f>
        <v>TRIBUNAL REGIONAL ELEITORAL DO PARANÁ</v>
      </c>
      <c r="B1" s="426"/>
      <c r="C1" s="426"/>
      <c r="D1" s="426"/>
      <c r="E1" s="426"/>
      <c r="F1" s="426"/>
      <c r="G1" s="48"/>
      <c r="H1" s="48"/>
      <c r="I1" s="48"/>
      <c r="J1" s="48"/>
      <c r="K1" s="48"/>
      <c r="L1" s="48"/>
      <c r="M1" s="48"/>
      <c r="N1" s="48"/>
      <c r="O1" s="48"/>
    </row>
    <row r="2" spans="1:15" ht="15" customHeight="1" x14ac:dyDescent="0.2">
      <c r="A2" s="429" t="str">
        <f>'POSTO - Licitante'!A2:R2</f>
        <v>PLANILHA DE CUSTOS E FORMAÇÃO DE PREÇOS - BASE LICITANTE</v>
      </c>
      <c r="B2" s="429"/>
      <c r="C2" s="429"/>
      <c r="D2" s="429"/>
      <c r="E2" s="429"/>
      <c r="F2" s="429"/>
      <c r="G2" s="49"/>
      <c r="H2" s="49"/>
      <c r="I2" s="49"/>
      <c r="J2" s="49"/>
      <c r="K2" s="49"/>
      <c r="L2" s="49"/>
      <c r="M2" s="49"/>
      <c r="N2" s="49"/>
      <c r="O2" s="49"/>
    </row>
    <row r="3" spans="1:15" ht="15.75" x14ac:dyDescent="0.25">
      <c r="A3" s="428" t="str">
        <f>'POSTO - Licitante'!A3:R3</f>
        <v>Serviços de Motorista</v>
      </c>
      <c r="B3" s="428"/>
      <c r="C3" s="428"/>
      <c r="D3" s="428"/>
      <c r="E3" s="428"/>
      <c r="F3" s="428"/>
      <c r="G3" s="50"/>
      <c r="H3" s="50"/>
      <c r="I3" s="50"/>
      <c r="J3" s="50"/>
      <c r="K3" s="50"/>
      <c r="L3" s="50"/>
      <c r="M3" s="50"/>
      <c r="N3" s="50"/>
      <c r="O3" s="50"/>
    </row>
    <row r="4" spans="1:15" ht="18" x14ac:dyDescent="0.25">
      <c r="A4" s="427"/>
      <c r="B4" s="427"/>
      <c r="C4" s="427"/>
      <c r="D4" s="427"/>
      <c r="E4" s="427"/>
      <c r="F4" s="427"/>
      <c r="G4" s="51"/>
      <c r="H4" s="51"/>
      <c r="I4" s="51"/>
      <c r="J4" s="51"/>
      <c r="K4" s="51"/>
      <c r="L4" s="51"/>
      <c r="M4" s="51"/>
      <c r="N4" s="51"/>
      <c r="O4" s="20"/>
    </row>
    <row r="5" spans="1:15" ht="12.75" customHeight="1" x14ac:dyDescent="0.25">
      <c r="A5" s="399" t="str">
        <f>'POSTO - Licitante'!A8:R8</f>
        <v>NOME DA EMPRESA</v>
      </c>
      <c r="B5" s="400"/>
      <c r="C5" s="400"/>
      <c r="D5" s="400"/>
      <c r="E5" s="400"/>
      <c r="F5" s="401"/>
      <c r="G5" s="51"/>
      <c r="H5" s="51"/>
      <c r="I5" s="51"/>
      <c r="J5" s="51"/>
      <c r="K5" s="51"/>
      <c r="L5" s="51"/>
      <c r="M5" s="51"/>
      <c r="N5" s="51"/>
      <c r="O5" s="20"/>
    </row>
    <row r="6" spans="1:15" ht="12.75" customHeight="1" x14ac:dyDescent="0.25">
      <c r="A6" s="402" t="str">
        <f>'POSTO - Licitante'!A9:R9</f>
        <v>CNPJ</v>
      </c>
      <c r="B6" s="403"/>
      <c r="C6" s="403"/>
      <c r="D6" s="403"/>
      <c r="E6" s="403"/>
      <c r="F6" s="404"/>
      <c r="G6" s="51"/>
      <c r="H6" s="51"/>
      <c r="I6" s="51"/>
      <c r="J6" s="51"/>
      <c r="K6" s="51"/>
      <c r="L6" s="51"/>
      <c r="M6" s="51"/>
      <c r="N6" s="51"/>
      <c r="O6" s="20"/>
    </row>
    <row r="7" spans="1:15" ht="12.75" customHeight="1" thickBot="1" x14ac:dyDescent="0.3">
      <c r="A7" s="65"/>
      <c r="B7" s="65"/>
      <c r="C7" s="65"/>
      <c r="D7" s="65"/>
      <c r="E7" s="65"/>
      <c r="F7" s="65"/>
      <c r="G7" s="51"/>
      <c r="H7" s="51"/>
      <c r="I7" s="51"/>
      <c r="J7" s="51"/>
      <c r="K7" s="51"/>
      <c r="L7" s="51"/>
      <c r="M7" s="51"/>
      <c r="N7" s="51"/>
      <c r="O7" s="20"/>
    </row>
    <row r="8" spans="1:15" ht="25.5" customHeight="1" thickBot="1" x14ac:dyDescent="0.3">
      <c r="A8" s="430" t="s">
        <v>172</v>
      </c>
      <c r="B8" s="431"/>
      <c r="C8" s="431"/>
      <c r="D8" s="431"/>
      <c r="E8" s="431"/>
      <c r="F8" s="432"/>
      <c r="G8" s="147"/>
      <c r="H8" s="147"/>
      <c r="I8" s="147"/>
      <c r="J8" s="147"/>
      <c r="K8" s="147"/>
      <c r="L8" s="147"/>
      <c r="M8" s="147"/>
      <c r="N8" s="147"/>
      <c r="O8" s="147"/>
    </row>
    <row r="9" spans="1:15" ht="30" customHeight="1" thickBot="1" x14ac:dyDescent="0.3">
      <c r="A9" s="425" t="s">
        <v>176</v>
      </c>
      <c r="B9" s="425"/>
      <c r="C9" s="54"/>
      <c r="D9" s="54"/>
      <c r="E9" s="54"/>
      <c r="F9" s="54"/>
      <c r="G9" s="148"/>
      <c r="H9" s="148"/>
    </row>
    <row r="10" spans="1:15" ht="39" thickTop="1" x14ac:dyDescent="0.2">
      <c r="A10" s="155" t="s">
        <v>8</v>
      </c>
      <c r="B10" s="155" t="s">
        <v>150</v>
      </c>
      <c r="C10" s="155" t="s">
        <v>59</v>
      </c>
      <c r="D10" s="155" t="s">
        <v>177</v>
      </c>
      <c r="E10" s="156" t="s">
        <v>57</v>
      </c>
      <c r="F10" s="157" t="s">
        <v>58</v>
      </c>
      <c r="G10" s="148"/>
      <c r="H10" s="148"/>
    </row>
    <row r="11" spans="1:15" ht="51" x14ac:dyDescent="0.2">
      <c r="A11" s="188">
        <v>1</v>
      </c>
      <c r="B11" s="64" t="s">
        <v>178</v>
      </c>
      <c r="C11" s="189">
        <v>3</v>
      </c>
      <c r="D11" s="189">
        <v>10</v>
      </c>
      <c r="E11" s="310">
        <v>0</v>
      </c>
      <c r="F11" s="153">
        <f>ROUND((C11*E11/D11),2)</f>
        <v>0</v>
      </c>
    </row>
    <row r="12" spans="1:15" ht="25.5" x14ac:dyDescent="0.2">
      <c r="A12" s="190">
        <v>2</v>
      </c>
      <c r="B12" s="191" t="s">
        <v>182</v>
      </c>
      <c r="C12" s="192">
        <v>1</v>
      </c>
      <c r="D12" s="192">
        <v>10</v>
      </c>
      <c r="E12" s="310">
        <v>0</v>
      </c>
      <c r="F12" s="256">
        <f t="shared" ref="F12:F17" si="0">ROUND((C12*E12/D12),2)</f>
        <v>0</v>
      </c>
    </row>
    <row r="13" spans="1:15" ht="25.5" x14ac:dyDescent="0.2">
      <c r="A13" s="188">
        <v>3</v>
      </c>
      <c r="B13" s="64" t="s">
        <v>180</v>
      </c>
      <c r="C13" s="189">
        <v>2</v>
      </c>
      <c r="D13" s="189">
        <v>10</v>
      </c>
      <c r="E13" s="310">
        <v>0</v>
      </c>
      <c r="F13" s="153">
        <f t="shared" si="0"/>
        <v>0</v>
      </c>
    </row>
    <row r="14" spans="1:15" ht="38.25" x14ac:dyDescent="0.2">
      <c r="A14" s="190">
        <v>4</v>
      </c>
      <c r="B14" s="191" t="s">
        <v>181</v>
      </c>
      <c r="C14" s="192">
        <v>6</v>
      </c>
      <c r="D14" s="192">
        <v>10</v>
      </c>
      <c r="E14" s="310">
        <v>0</v>
      </c>
      <c r="F14" s="256">
        <f t="shared" si="0"/>
        <v>0</v>
      </c>
    </row>
    <row r="15" spans="1:15" ht="25.5" x14ac:dyDescent="0.2">
      <c r="A15" s="188">
        <v>5</v>
      </c>
      <c r="B15" s="64" t="s">
        <v>179</v>
      </c>
      <c r="C15" s="189">
        <v>3</v>
      </c>
      <c r="D15" s="189">
        <v>10</v>
      </c>
      <c r="E15" s="310">
        <v>0</v>
      </c>
      <c r="F15" s="153">
        <f t="shared" si="0"/>
        <v>0</v>
      </c>
    </row>
    <row r="16" spans="1:15" ht="25.5" x14ac:dyDescent="0.2">
      <c r="A16" s="190">
        <v>6</v>
      </c>
      <c r="B16" s="191" t="s">
        <v>184</v>
      </c>
      <c r="C16" s="192">
        <v>2</v>
      </c>
      <c r="D16" s="192">
        <v>10</v>
      </c>
      <c r="E16" s="310">
        <v>0</v>
      </c>
      <c r="F16" s="256">
        <f t="shared" si="0"/>
        <v>0</v>
      </c>
    </row>
    <row r="17" spans="1:8" ht="51" x14ac:dyDescent="0.2">
      <c r="A17" s="188">
        <v>7</v>
      </c>
      <c r="B17" s="64" t="s">
        <v>183</v>
      </c>
      <c r="C17" s="189">
        <v>1</v>
      </c>
      <c r="D17" s="189">
        <v>10</v>
      </c>
      <c r="E17" s="310">
        <v>0</v>
      </c>
      <c r="F17" s="153">
        <f t="shared" si="0"/>
        <v>0</v>
      </c>
    </row>
    <row r="18" spans="1:8" ht="30" customHeight="1" thickBot="1" x14ac:dyDescent="0.3">
      <c r="A18" s="425" t="s">
        <v>186</v>
      </c>
      <c r="B18" s="425"/>
      <c r="C18" s="54"/>
      <c r="D18" s="54"/>
      <c r="E18" s="54"/>
      <c r="F18" s="54"/>
      <c r="G18" s="148"/>
      <c r="H18" s="148"/>
    </row>
    <row r="19" spans="1:8" ht="26.25" thickTop="1" x14ac:dyDescent="0.2">
      <c r="A19" s="155" t="s">
        <v>8</v>
      </c>
      <c r="B19" s="155" t="s">
        <v>150</v>
      </c>
      <c r="C19" s="155" t="s">
        <v>59</v>
      </c>
      <c r="D19" s="155" t="s">
        <v>156</v>
      </c>
      <c r="E19" s="156" t="s">
        <v>57</v>
      </c>
      <c r="F19" s="157" t="s">
        <v>58</v>
      </c>
      <c r="G19" s="148"/>
      <c r="H19" s="148"/>
    </row>
    <row r="20" spans="1:8" ht="51" x14ac:dyDescent="0.2">
      <c r="A20" s="188">
        <v>1</v>
      </c>
      <c r="B20" s="64" t="s">
        <v>187</v>
      </c>
      <c r="C20" s="189">
        <v>3</v>
      </c>
      <c r="D20" s="189">
        <v>30</v>
      </c>
      <c r="E20" s="310">
        <v>0</v>
      </c>
      <c r="F20" s="153">
        <f>ROUND((C20*E20/D20),2)</f>
        <v>0</v>
      </c>
    </row>
    <row r="21" spans="1:8" ht="13.5" thickBot="1" x14ac:dyDescent="0.25">
      <c r="A21" s="252"/>
      <c r="B21" s="253"/>
      <c r="C21" s="254"/>
      <c r="D21" s="254"/>
      <c r="E21" s="102"/>
      <c r="F21" s="255"/>
    </row>
    <row r="22" spans="1:8" ht="13.5" thickBot="1" x14ac:dyDescent="0.25">
      <c r="A22" s="252"/>
      <c r="B22" s="253"/>
      <c r="C22" s="254"/>
      <c r="D22" s="254"/>
      <c r="E22" s="159" t="s">
        <v>188</v>
      </c>
      <c r="F22" s="12">
        <f>SUM(F11:F17)+F20</f>
        <v>0</v>
      </c>
    </row>
    <row r="23" spans="1:8" ht="30" customHeight="1" thickBot="1" x14ac:dyDescent="0.3">
      <c r="A23" s="424" t="s">
        <v>217</v>
      </c>
      <c r="B23" s="424"/>
      <c r="C23" s="283"/>
      <c r="D23" s="283"/>
      <c r="E23" s="283"/>
      <c r="F23" s="283"/>
    </row>
    <row r="24" spans="1:8" ht="39" thickTop="1" x14ac:dyDescent="0.2">
      <c r="A24" s="281" t="s">
        <v>8</v>
      </c>
      <c r="B24" s="281" t="s">
        <v>150</v>
      </c>
      <c r="C24" s="281" t="s">
        <v>59</v>
      </c>
      <c r="D24" s="281" t="s">
        <v>177</v>
      </c>
      <c r="E24" s="282" t="s">
        <v>57</v>
      </c>
      <c r="F24" s="282" t="s">
        <v>58</v>
      </c>
    </row>
    <row r="25" spans="1:8" ht="51" x14ac:dyDescent="0.2">
      <c r="A25" s="188">
        <v>1</v>
      </c>
      <c r="B25" s="64" t="s">
        <v>178</v>
      </c>
      <c r="C25" s="189">
        <v>3</v>
      </c>
      <c r="D25" s="319">
        <f>14+(11/30)</f>
        <v>14.366666666666667</v>
      </c>
      <c r="E25" s="153">
        <f>E11</f>
        <v>0</v>
      </c>
      <c r="F25" s="153">
        <f>ROUND((C25*E25/D25),2)</f>
        <v>0</v>
      </c>
    </row>
    <row r="26" spans="1:8" ht="25.5" x14ac:dyDescent="0.2">
      <c r="A26" s="190">
        <v>2</v>
      </c>
      <c r="B26" s="191" t="s">
        <v>182</v>
      </c>
      <c r="C26" s="192">
        <v>1</v>
      </c>
      <c r="D26" s="320">
        <f>14+(11/30)</f>
        <v>14.366666666666667</v>
      </c>
      <c r="E26" s="256">
        <f t="shared" ref="E26:E31" si="1">E12</f>
        <v>0</v>
      </c>
      <c r="F26" s="256">
        <f t="shared" ref="F26:F31" si="2">ROUND((C26*E26/D26),2)</f>
        <v>0</v>
      </c>
    </row>
    <row r="27" spans="1:8" ht="25.5" x14ac:dyDescent="0.2">
      <c r="A27" s="188">
        <v>3</v>
      </c>
      <c r="B27" s="64" t="s">
        <v>180</v>
      </c>
      <c r="C27" s="189">
        <v>2</v>
      </c>
      <c r="D27" s="319">
        <f t="shared" ref="D27:D31" si="3">14+(11/30)</f>
        <v>14.366666666666667</v>
      </c>
      <c r="E27" s="153">
        <f t="shared" si="1"/>
        <v>0</v>
      </c>
      <c r="F27" s="153">
        <f t="shared" si="2"/>
        <v>0</v>
      </c>
    </row>
    <row r="28" spans="1:8" ht="38.25" x14ac:dyDescent="0.2">
      <c r="A28" s="190">
        <v>4</v>
      </c>
      <c r="B28" s="191" t="s">
        <v>181</v>
      </c>
      <c r="C28" s="192">
        <v>6</v>
      </c>
      <c r="D28" s="320">
        <f t="shared" si="3"/>
        <v>14.366666666666667</v>
      </c>
      <c r="E28" s="256">
        <f t="shared" si="1"/>
        <v>0</v>
      </c>
      <c r="F28" s="256">
        <f t="shared" si="2"/>
        <v>0</v>
      </c>
    </row>
    <row r="29" spans="1:8" ht="25.5" x14ac:dyDescent="0.2">
      <c r="A29" s="188">
        <v>5</v>
      </c>
      <c r="B29" s="64" t="s">
        <v>179</v>
      </c>
      <c r="C29" s="189">
        <v>3</v>
      </c>
      <c r="D29" s="319">
        <f t="shared" si="3"/>
        <v>14.366666666666667</v>
      </c>
      <c r="E29" s="153">
        <f t="shared" si="1"/>
        <v>0</v>
      </c>
      <c r="F29" s="153">
        <f t="shared" si="2"/>
        <v>0</v>
      </c>
    </row>
    <row r="30" spans="1:8" ht="25.5" x14ac:dyDescent="0.2">
      <c r="A30" s="190">
        <v>6</v>
      </c>
      <c r="B30" s="191" t="s">
        <v>184</v>
      </c>
      <c r="C30" s="192">
        <v>2</v>
      </c>
      <c r="D30" s="320">
        <f t="shared" si="3"/>
        <v>14.366666666666667</v>
      </c>
      <c r="E30" s="256">
        <f t="shared" si="1"/>
        <v>0</v>
      </c>
      <c r="F30" s="256">
        <f t="shared" si="2"/>
        <v>0</v>
      </c>
    </row>
    <row r="31" spans="1:8" ht="51" x14ac:dyDescent="0.2">
      <c r="A31" s="188">
        <v>7</v>
      </c>
      <c r="B31" s="64" t="s">
        <v>183</v>
      </c>
      <c r="C31" s="189">
        <v>1</v>
      </c>
      <c r="D31" s="319">
        <f t="shared" si="3"/>
        <v>14.366666666666667</v>
      </c>
      <c r="E31" s="153">
        <f t="shared" si="1"/>
        <v>0</v>
      </c>
      <c r="F31" s="153">
        <f t="shared" si="2"/>
        <v>0</v>
      </c>
    </row>
    <row r="32" spans="1:8" ht="30" customHeight="1" thickBot="1" x14ac:dyDescent="0.3">
      <c r="A32" s="314" t="s">
        <v>218</v>
      </c>
      <c r="B32" s="314"/>
      <c r="C32" s="283"/>
      <c r="D32" s="283"/>
      <c r="E32" s="283"/>
      <c r="F32" s="283"/>
    </row>
    <row r="33" spans="1:6" ht="26.25" thickTop="1" x14ac:dyDescent="0.2">
      <c r="A33" s="155" t="s">
        <v>8</v>
      </c>
      <c r="B33" s="155" t="s">
        <v>150</v>
      </c>
      <c r="C33" s="155" t="s">
        <v>59</v>
      </c>
      <c r="D33" s="155" t="s">
        <v>156</v>
      </c>
      <c r="E33" s="157" t="s">
        <v>57</v>
      </c>
      <c r="F33" s="157" t="s">
        <v>58</v>
      </c>
    </row>
    <row r="34" spans="1:6" ht="51" x14ac:dyDescent="0.2">
      <c r="A34" s="188">
        <v>1</v>
      </c>
      <c r="B34" s="277" t="s">
        <v>187</v>
      </c>
      <c r="C34" s="189">
        <v>2</v>
      </c>
      <c r="D34" s="319">
        <f>14+(11/30)</f>
        <v>14.366666666666667</v>
      </c>
      <c r="E34" s="153">
        <f>E20</f>
        <v>0</v>
      </c>
      <c r="F34" s="153">
        <f>ROUND((C34*E34/D34),2)</f>
        <v>0</v>
      </c>
    </row>
    <row r="35" spans="1:6" ht="13.5" thickBot="1" x14ac:dyDescent="0.25">
      <c r="A35" s="252"/>
      <c r="B35" s="280"/>
      <c r="C35" s="254"/>
      <c r="D35" s="254"/>
      <c r="E35" s="102"/>
      <c r="F35" s="255"/>
    </row>
    <row r="36" spans="1:6" ht="13.5" thickBot="1" x14ac:dyDescent="0.25">
      <c r="A36" s="252"/>
      <c r="B36" s="253"/>
      <c r="C36" s="254"/>
      <c r="D36" s="254"/>
      <c r="E36" s="159" t="s">
        <v>188</v>
      </c>
      <c r="F36" s="12">
        <f>SUM(F25:F31)+F34</f>
        <v>0</v>
      </c>
    </row>
    <row r="37" spans="1:6" x14ac:dyDescent="0.2">
      <c r="A37" s="252"/>
      <c r="B37" s="253"/>
      <c r="C37" s="254"/>
      <c r="D37" s="254"/>
      <c r="E37" s="102"/>
      <c r="F37" s="255"/>
    </row>
    <row r="38" spans="1:6" x14ac:dyDescent="0.2">
      <c r="A38" s="152"/>
      <c r="B38" s="211" t="s">
        <v>19</v>
      </c>
      <c r="C38" s="278"/>
      <c r="D38" s="55"/>
      <c r="E38" s="56"/>
      <c r="F38" s="279"/>
    </row>
    <row r="39" spans="1:6" x14ac:dyDescent="0.2">
      <c r="E39" s="149"/>
      <c r="F39" s="149"/>
    </row>
    <row r="40" spans="1:6" x14ac:dyDescent="0.2">
      <c r="E40" s="149"/>
      <c r="F40" s="149"/>
    </row>
    <row r="41" spans="1:6" x14ac:dyDescent="0.2">
      <c r="E41" s="149"/>
      <c r="F41" s="149"/>
    </row>
    <row r="42" spans="1:6" x14ac:dyDescent="0.2">
      <c r="E42" s="149"/>
      <c r="F42" s="149"/>
    </row>
    <row r="43" spans="1:6" x14ac:dyDescent="0.2">
      <c r="E43" s="149"/>
      <c r="F43" s="149"/>
    </row>
    <row r="44" spans="1:6" x14ac:dyDescent="0.2">
      <c r="E44" s="149"/>
      <c r="F44" s="149"/>
    </row>
    <row r="45" spans="1:6" x14ac:dyDescent="0.2">
      <c r="E45" s="149"/>
      <c r="F45" s="149"/>
    </row>
    <row r="46" spans="1:6" x14ac:dyDescent="0.2">
      <c r="E46" s="149"/>
      <c r="F46" s="149"/>
    </row>
    <row r="47" spans="1:6" x14ac:dyDescent="0.2">
      <c r="E47" s="149"/>
      <c r="F47" s="149"/>
    </row>
    <row r="48" spans="1:6" x14ac:dyDescent="0.2">
      <c r="E48" s="149"/>
      <c r="F48" s="149"/>
    </row>
    <row r="49" spans="5:6" x14ac:dyDescent="0.2">
      <c r="E49" s="149"/>
      <c r="F49" s="149"/>
    </row>
    <row r="50" spans="5:6" x14ac:dyDescent="0.2">
      <c r="E50" s="149"/>
      <c r="F50" s="149"/>
    </row>
    <row r="51" spans="5:6" x14ac:dyDescent="0.2">
      <c r="E51" s="149"/>
      <c r="F51" s="149"/>
    </row>
    <row r="52" spans="5:6" x14ac:dyDescent="0.2">
      <c r="E52" s="149"/>
      <c r="F52" s="149"/>
    </row>
    <row r="53" spans="5:6" x14ac:dyDescent="0.2">
      <c r="E53" s="149"/>
      <c r="F53" s="149"/>
    </row>
    <row r="54" spans="5:6" x14ac:dyDescent="0.2">
      <c r="E54" s="149"/>
      <c r="F54" s="149"/>
    </row>
    <row r="55" spans="5:6" x14ac:dyDescent="0.2">
      <c r="E55" s="149"/>
      <c r="F55" s="149"/>
    </row>
    <row r="56" spans="5:6" x14ac:dyDescent="0.2">
      <c r="E56" s="149"/>
      <c r="F56" s="149"/>
    </row>
    <row r="57" spans="5:6" x14ac:dyDescent="0.2">
      <c r="E57" s="149"/>
      <c r="F57" s="149"/>
    </row>
    <row r="58" spans="5:6" x14ac:dyDescent="0.2">
      <c r="E58" s="149"/>
      <c r="F58" s="149"/>
    </row>
    <row r="59" spans="5:6" x14ac:dyDescent="0.2">
      <c r="E59" s="149"/>
      <c r="F59" s="149"/>
    </row>
    <row r="60" spans="5:6" x14ac:dyDescent="0.2">
      <c r="E60" s="149"/>
      <c r="F60" s="149"/>
    </row>
    <row r="61" spans="5:6" x14ac:dyDescent="0.2">
      <c r="E61" s="149"/>
      <c r="F61" s="149"/>
    </row>
    <row r="62" spans="5:6" x14ac:dyDescent="0.2">
      <c r="E62" s="149"/>
      <c r="F62" s="149"/>
    </row>
    <row r="63" spans="5:6" x14ac:dyDescent="0.2">
      <c r="E63" s="149"/>
      <c r="F63" s="149"/>
    </row>
    <row r="64" spans="5:6" x14ac:dyDescent="0.2">
      <c r="E64" s="149"/>
      <c r="F64" s="149"/>
    </row>
    <row r="65" spans="5:6" x14ac:dyDescent="0.2">
      <c r="E65" s="149"/>
      <c r="F65" s="149"/>
    </row>
    <row r="66" spans="5:6" x14ac:dyDescent="0.2">
      <c r="E66" s="149"/>
      <c r="F66" s="149"/>
    </row>
    <row r="67" spans="5:6" x14ac:dyDescent="0.2">
      <c r="E67" s="149"/>
      <c r="F67" s="149"/>
    </row>
    <row r="68" spans="5:6" x14ac:dyDescent="0.2">
      <c r="E68" s="149"/>
      <c r="F68" s="149"/>
    </row>
    <row r="69" spans="5:6" x14ac:dyDescent="0.2">
      <c r="E69" s="149"/>
      <c r="F69" s="149"/>
    </row>
    <row r="70" spans="5:6" x14ac:dyDescent="0.2">
      <c r="E70" s="149"/>
      <c r="F70" s="149"/>
    </row>
    <row r="71" spans="5:6" x14ac:dyDescent="0.2">
      <c r="E71" s="149"/>
      <c r="F71" s="149"/>
    </row>
    <row r="72" spans="5:6" x14ac:dyDescent="0.2">
      <c r="E72" s="149"/>
      <c r="F72" s="149"/>
    </row>
    <row r="73" spans="5:6" x14ac:dyDescent="0.2">
      <c r="E73" s="149"/>
      <c r="F73" s="149"/>
    </row>
    <row r="74" spans="5:6" x14ac:dyDescent="0.2">
      <c r="E74" s="149"/>
      <c r="F74" s="149"/>
    </row>
    <row r="75" spans="5:6" x14ac:dyDescent="0.2">
      <c r="E75" s="149"/>
      <c r="F75" s="149"/>
    </row>
    <row r="76" spans="5:6" x14ac:dyDescent="0.2">
      <c r="E76" s="149"/>
      <c r="F76" s="149"/>
    </row>
    <row r="77" spans="5:6" x14ac:dyDescent="0.2">
      <c r="E77" s="149"/>
      <c r="F77" s="149"/>
    </row>
    <row r="78" spans="5:6" x14ac:dyDescent="0.2">
      <c r="E78" s="149"/>
      <c r="F78" s="149"/>
    </row>
    <row r="79" spans="5:6" x14ac:dyDescent="0.2">
      <c r="E79" s="149"/>
      <c r="F79" s="149"/>
    </row>
    <row r="80" spans="5:6" x14ac:dyDescent="0.2">
      <c r="E80" s="149"/>
      <c r="F80" s="149"/>
    </row>
    <row r="81" spans="5:6" x14ac:dyDescent="0.2">
      <c r="E81" s="149"/>
      <c r="F81" s="149"/>
    </row>
    <row r="82" spans="5:6" x14ac:dyDescent="0.2">
      <c r="E82" s="149"/>
      <c r="F82" s="149"/>
    </row>
    <row r="83" spans="5:6" x14ac:dyDescent="0.2">
      <c r="E83" s="149"/>
      <c r="F83" s="149"/>
    </row>
  </sheetData>
  <sheetProtection password="F221" sheet="1" objects="1" scenarios="1" selectLockedCells="1"/>
  <mergeCells count="10">
    <mergeCell ref="A23:B23"/>
    <mergeCell ref="A18:B18"/>
    <mergeCell ref="A1:F1"/>
    <mergeCell ref="A4:F4"/>
    <mergeCell ref="A3:F3"/>
    <mergeCell ref="A2:F2"/>
    <mergeCell ref="A9:B9"/>
    <mergeCell ref="A8:F8"/>
    <mergeCell ref="A6:F6"/>
    <mergeCell ref="A5:F5"/>
  </mergeCells>
  <printOptions horizontalCentered="1"/>
  <pageMargins left="0.27559055118110237" right="0.27559055118110237" top="0.6692913385826772" bottom="0.39370078740157483" header="0.15748031496062992" footer="3.937007874015748E-2"/>
  <pageSetup paperSize="9" scale="68" orientation="portrait" r:id="rId1"/>
  <headerFooter>
    <oddHeader>&amp;C&amp;G&amp;R&amp;8&amp;P</oddHeader>
    <oddFooter>&amp;L&amp;G
&amp;"Arial,Negrito"&amp;8&amp;K0070C0   SCCAT/CFIC/SECOFC</oddFooter>
  </headerFooter>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76"/>
  <sheetViews>
    <sheetView showGridLines="0" view="pageBreakPreview" zoomScaleNormal="115" zoomScaleSheetLayoutView="100" workbookViewId="0">
      <selection activeCell="A14" sqref="A14"/>
    </sheetView>
  </sheetViews>
  <sheetFormatPr defaultColWidth="11.42578125" defaultRowHeight="12.75" x14ac:dyDescent="0.2"/>
  <cols>
    <col min="1" max="1" width="5.85546875" style="47" customWidth="1"/>
    <col min="2" max="2" width="50.28515625" style="142" customWidth="1"/>
    <col min="3" max="9" width="14.7109375" style="47" customWidth="1"/>
    <col min="10" max="10" width="14.140625" style="47" customWidth="1"/>
    <col min="11" max="14" width="17.140625" style="47" customWidth="1"/>
    <col min="15" max="15" width="19.85546875" style="47" customWidth="1"/>
    <col min="16" max="16" width="17.140625" style="47" customWidth="1"/>
    <col min="17" max="17" width="34.28515625" style="47" customWidth="1"/>
    <col min="18" max="18" width="17.7109375" style="47" customWidth="1"/>
    <col min="19" max="19" width="13.42578125" style="47" customWidth="1"/>
    <col min="20" max="21" width="11.42578125" style="47" customWidth="1"/>
    <col min="22" max="22" width="16.5703125" style="47" customWidth="1"/>
    <col min="23" max="16384" width="11.42578125" style="47"/>
  </cols>
  <sheetData>
    <row r="1" spans="1:18" ht="18" x14ac:dyDescent="0.25">
      <c r="A1" s="434" t="str">
        <f>'POSTO - Licitante'!A1:R1</f>
        <v>TRIBUNAL REGIONAL ELEITORAL DO PARANÁ</v>
      </c>
      <c r="B1" s="434"/>
      <c r="C1" s="434"/>
      <c r="D1" s="434"/>
      <c r="E1" s="434"/>
      <c r="F1" s="434"/>
      <c r="G1" s="434"/>
      <c r="H1" s="434"/>
      <c r="I1" s="434"/>
    </row>
    <row r="2" spans="1:18" ht="15" customHeight="1" x14ac:dyDescent="0.2">
      <c r="A2" s="435" t="str">
        <f>'POSTO - Licitante'!A2:R2</f>
        <v>PLANILHA DE CUSTOS E FORMAÇÃO DE PREÇOS - BASE LICITANTE</v>
      </c>
      <c r="B2" s="435"/>
      <c r="C2" s="435"/>
      <c r="D2" s="435"/>
      <c r="E2" s="435"/>
      <c r="F2" s="435"/>
      <c r="G2" s="435"/>
      <c r="H2" s="435"/>
      <c r="I2" s="435"/>
    </row>
    <row r="3" spans="1:18" x14ac:dyDescent="0.2">
      <c r="A3" s="436" t="str">
        <f>'POSTO - Licitante'!A3:R3</f>
        <v>Serviços de Motorista</v>
      </c>
      <c r="B3" s="436"/>
      <c r="C3" s="436"/>
      <c r="D3" s="436"/>
      <c r="E3" s="436"/>
      <c r="F3" s="436"/>
      <c r="G3" s="436"/>
      <c r="H3" s="436"/>
      <c r="I3" s="436"/>
    </row>
    <row r="4" spans="1:18" x14ac:dyDescent="0.2">
      <c r="A4" s="162"/>
      <c r="B4" s="160"/>
      <c r="C4" s="162"/>
      <c r="D4" s="162"/>
      <c r="E4" s="162"/>
      <c r="F4" s="162"/>
      <c r="G4" s="162"/>
      <c r="H4" s="162"/>
      <c r="I4" s="162"/>
    </row>
    <row r="5" spans="1:18" x14ac:dyDescent="0.2">
      <c r="A5" s="437" t="str">
        <f>'POSTO - Licitante'!A8:R8</f>
        <v>NOME DA EMPRESA</v>
      </c>
      <c r="B5" s="438"/>
      <c r="C5" s="438"/>
      <c r="D5" s="438"/>
      <c r="E5" s="438"/>
      <c r="F5" s="438"/>
      <c r="G5" s="438"/>
      <c r="H5" s="438"/>
      <c r="I5" s="439"/>
    </row>
    <row r="6" spans="1:18" x14ac:dyDescent="0.2">
      <c r="A6" s="440" t="str">
        <f>'POSTO - Licitante'!A9:R9</f>
        <v>CNPJ</v>
      </c>
      <c r="B6" s="441"/>
      <c r="C6" s="441"/>
      <c r="D6" s="441"/>
      <c r="E6" s="441"/>
      <c r="F6" s="441"/>
      <c r="G6" s="441"/>
      <c r="H6" s="441"/>
      <c r="I6" s="442"/>
    </row>
    <row r="7" spans="1:18" ht="13.5" thickBot="1" x14ac:dyDescent="0.25">
      <c r="A7" s="433"/>
      <c r="B7" s="433"/>
      <c r="C7" s="433"/>
      <c r="D7" s="433"/>
      <c r="E7" s="433"/>
      <c r="F7" s="433"/>
      <c r="G7" s="433"/>
      <c r="H7" s="433"/>
      <c r="I7" s="433"/>
    </row>
    <row r="8" spans="1:18" ht="25.5" customHeight="1" thickBot="1" x14ac:dyDescent="0.25">
      <c r="A8" s="443" t="s">
        <v>164</v>
      </c>
      <c r="B8" s="444"/>
      <c r="C8" s="444"/>
      <c r="D8" s="444"/>
      <c r="E8" s="444"/>
      <c r="F8" s="444"/>
      <c r="G8" s="444"/>
      <c r="H8" s="444"/>
      <c r="I8" s="445"/>
    </row>
    <row r="9" spans="1:18" x14ac:dyDescent="0.2">
      <c r="A9" s="107"/>
      <c r="B9" s="108"/>
      <c r="C9" s="107"/>
      <c r="D9" s="107"/>
      <c r="E9" s="107"/>
      <c r="F9" s="107"/>
      <c r="G9" s="107"/>
      <c r="H9" s="107"/>
      <c r="I9" s="107"/>
    </row>
    <row r="10" spans="1:18" ht="25.5" customHeight="1" x14ac:dyDescent="0.2">
      <c r="A10" s="109" t="s">
        <v>12</v>
      </c>
      <c r="B10" s="110" t="s">
        <v>20</v>
      </c>
      <c r="C10" s="104" t="s">
        <v>139</v>
      </c>
      <c r="D10" s="111"/>
      <c r="E10" s="107"/>
      <c r="F10" s="107"/>
      <c r="G10" s="107"/>
      <c r="H10" s="107"/>
      <c r="I10" s="216"/>
    </row>
    <row r="11" spans="1:18" ht="18" customHeight="1" x14ac:dyDescent="0.2">
      <c r="A11" s="112">
        <v>1</v>
      </c>
      <c r="B11" s="113" t="str">
        <f>'POSTO - Licitante'!B15</f>
        <v>Motorista - Apoio Administrativo - CBO 7824 - 44 hrs *</v>
      </c>
      <c r="C11" s="182">
        <v>44</v>
      </c>
      <c r="D11" s="181"/>
      <c r="E11" s="107"/>
      <c r="F11" s="107"/>
      <c r="G11" s="107"/>
      <c r="H11" s="107"/>
      <c r="I11" s="107"/>
    </row>
    <row r="12" spans="1:18" ht="18" customHeight="1" x14ac:dyDescent="0.2">
      <c r="A12" s="52">
        <v>2</v>
      </c>
      <c r="B12" s="184" t="str">
        <f>'POSTO - Licitante'!B16</f>
        <v>Motorista - Autoridades - CBO 7824 - 44 hrs</v>
      </c>
      <c r="C12" s="187">
        <v>44</v>
      </c>
      <c r="D12" s="181"/>
      <c r="E12" s="107"/>
      <c r="F12" s="107"/>
      <c r="G12" s="107"/>
      <c r="H12" s="107"/>
      <c r="I12" s="107"/>
    </row>
    <row r="13" spans="1:18" ht="18" customHeight="1" x14ac:dyDescent="0.2">
      <c r="A13" s="112">
        <v>3</v>
      </c>
      <c r="B13" s="113" t="str">
        <f>'POSTO - Licitante'!B17</f>
        <v>Motorista Supervisor - CBO 7824 - 44 hrs</v>
      </c>
      <c r="C13" s="182">
        <v>44</v>
      </c>
      <c r="D13" s="181"/>
      <c r="E13" s="107"/>
      <c r="F13" s="107"/>
      <c r="G13" s="107"/>
      <c r="H13" s="107"/>
      <c r="I13" s="107"/>
    </row>
    <row r="14" spans="1:18" x14ac:dyDescent="0.2">
      <c r="A14" s="297"/>
      <c r="B14" s="108"/>
      <c r="C14" s="107"/>
      <c r="D14" s="107"/>
      <c r="E14" s="107"/>
      <c r="F14" s="107"/>
      <c r="G14" s="107"/>
      <c r="H14" s="107"/>
      <c r="I14" s="107"/>
    </row>
    <row r="15" spans="1:18" ht="16.5" thickBot="1" x14ac:dyDescent="0.3">
      <c r="A15" s="446" t="s">
        <v>22</v>
      </c>
      <c r="B15" s="446"/>
      <c r="C15" s="446"/>
      <c r="D15" s="446"/>
      <c r="E15" s="446"/>
      <c r="F15" s="446"/>
      <c r="G15" s="446"/>
      <c r="H15" s="446"/>
      <c r="I15" s="446"/>
      <c r="J15" s="114"/>
      <c r="K15" s="115"/>
      <c r="L15" s="115"/>
      <c r="M15" s="115"/>
      <c r="N15" s="115"/>
      <c r="O15" s="115"/>
      <c r="P15" s="115"/>
      <c r="Q15" s="116"/>
    </row>
    <row r="16" spans="1:18" ht="64.5" customHeight="1" thickTop="1" x14ac:dyDescent="0.2">
      <c r="A16" s="447" t="s">
        <v>12</v>
      </c>
      <c r="B16" s="448" t="s">
        <v>20</v>
      </c>
      <c r="C16" s="447" t="s">
        <v>140</v>
      </c>
      <c r="D16" s="344" t="s">
        <v>165</v>
      </c>
      <c r="E16" s="217" t="s">
        <v>21</v>
      </c>
      <c r="F16" s="217" t="s">
        <v>17</v>
      </c>
      <c r="G16" s="450" t="s">
        <v>14</v>
      </c>
      <c r="H16" s="218" t="s">
        <v>60</v>
      </c>
      <c r="I16" s="344" t="s">
        <v>124</v>
      </c>
      <c r="J16" s="114"/>
      <c r="K16" s="115"/>
      <c r="L16" s="115"/>
      <c r="M16" s="115"/>
      <c r="N16" s="115"/>
      <c r="O16" s="115"/>
      <c r="P16" s="115"/>
      <c r="Q16" s="116"/>
      <c r="R16" s="118"/>
    </row>
    <row r="17" spans="1:18" x14ac:dyDescent="0.2">
      <c r="A17" s="447"/>
      <c r="B17" s="448"/>
      <c r="C17" s="449"/>
      <c r="D17" s="345"/>
      <c r="E17" s="58">
        <v>0.2</v>
      </c>
      <c r="F17" s="58">
        <f>'ENCARGOS SOCIAIS - Licitante'!F23/100</f>
        <v>0</v>
      </c>
      <c r="G17" s="451"/>
      <c r="H17" s="58">
        <f>'CITL - Licitante'!B18</f>
        <v>0</v>
      </c>
      <c r="I17" s="345"/>
      <c r="J17" s="114"/>
      <c r="K17" s="115"/>
      <c r="L17" s="115"/>
      <c r="M17" s="115"/>
      <c r="N17" s="115"/>
      <c r="O17" s="115"/>
      <c r="P17" s="115"/>
      <c r="Q17" s="116"/>
      <c r="R17" s="118"/>
    </row>
    <row r="18" spans="1:18" ht="18" customHeight="1" x14ac:dyDescent="0.2">
      <c r="A18" s="119">
        <v>1</v>
      </c>
      <c r="B18" s="113" t="str">
        <f>B11</f>
        <v>Motorista - Apoio Administrativo - CBO 7824 - 44 hrs *</v>
      </c>
      <c r="C18" s="221">
        <f>'POSTO - Licitante'!C15</f>
        <v>0</v>
      </c>
      <c r="D18" s="120">
        <f>(C18/(C11*5))*1.5</f>
        <v>0</v>
      </c>
      <c r="E18" s="120">
        <f>D18*$E$17</f>
        <v>0</v>
      </c>
      <c r="F18" s="121">
        <f>(D18+E18)*$F$17</f>
        <v>0</v>
      </c>
      <c r="G18" s="121">
        <f t="shared" ref="G18" si="0">D18+E18+F18</f>
        <v>0</v>
      </c>
      <c r="H18" s="121">
        <f>G18*$H$17</f>
        <v>0</v>
      </c>
      <c r="I18" s="219">
        <f>ROUND((G18+H18),2)</f>
        <v>0</v>
      </c>
      <c r="J18" s="114"/>
      <c r="K18" s="115"/>
      <c r="L18" s="115"/>
      <c r="M18" s="115"/>
      <c r="N18" s="115"/>
      <c r="O18" s="115"/>
      <c r="P18" s="115"/>
      <c r="Q18" s="116"/>
      <c r="R18" s="118"/>
    </row>
    <row r="19" spans="1:18" ht="18" customHeight="1" x14ac:dyDescent="0.2">
      <c r="A19" s="183">
        <v>2</v>
      </c>
      <c r="B19" s="184" t="str">
        <f t="shared" ref="B19:B20" si="1">B12</f>
        <v>Motorista - Autoridades - CBO 7824 - 44 hrs</v>
      </c>
      <c r="C19" s="222">
        <f>'POSTO - Licitante'!C16</f>
        <v>0</v>
      </c>
      <c r="D19" s="185">
        <f t="shared" ref="D19:D20" si="2">(C19/(C12*5))*1.5</f>
        <v>0</v>
      </c>
      <c r="E19" s="185">
        <f t="shared" ref="E19:E20" si="3">D19*$E$17</f>
        <v>0</v>
      </c>
      <c r="F19" s="186">
        <f t="shared" ref="F19:F20" si="4">(D19+E19)*$F$17</f>
        <v>0</v>
      </c>
      <c r="G19" s="186">
        <f t="shared" ref="G19:G20" si="5">D19+E19+F19</f>
        <v>0</v>
      </c>
      <c r="H19" s="186">
        <f t="shared" ref="H19:H20" si="6">G19*$H$17</f>
        <v>0</v>
      </c>
      <c r="I19" s="220">
        <f t="shared" ref="I19:I20" si="7">ROUND((G19+H19),2)</f>
        <v>0</v>
      </c>
      <c r="J19" s="114"/>
      <c r="K19" s="115"/>
      <c r="L19" s="115"/>
      <c r="M19" s="115"/>
      <c r="N19" s="115"/>
      <c r="O19" s="115"/>
      <c r="P19" s="115"/>
      <c r="Q19" s="116"/>
      <c r="R19" s="118"/>
    </row>
    <row r="20" spans="1:18" ht="18" customHeight="1" x14ac:dyDescent="0.2">
      <c r="A20" s="119">
        <v>3</v>
      </c>
      <c r="B20" s="113" t="str">
        <f t="shared" si="1"/>
        <v>Motorista Supervisor - CBO 7824 - 44 hrs</v>
      </c>
      <c r="C20" s="221">
        <f>'POSTO - Licitante'!C17</f>
        <v>0</v>
      </c>
      <c r="D20" s="120">
        <f t="shared" si="2"/>
        <v>0</v>
      </c>
      <c r="E20" s="120">
        <f t="shared" si="3"/>
        <v>0</v>
      </c>
      <c r="F20" s="121">
        <f t="shared" si="4"/>
        <v>0</v>
      </c>
      <c r="G20" s="121">
        <f t="shared" si="5"/>
        <v>0</v>
      </c>
      <c r="H20" s="121">
        <f t="shared" si="6"/>
        <v>0</v>
      </c>
      <c r="I20" s="219">
        <f t="shared" si="7"/>
        <v>0</v>
      </c>
      <c r="J20" s="114"/>
      <c r="K20" s="115"/>
      <c r="L20" s="115"/>
      <c r="M20" s="115"/>
      <c r="N20" s="115"/>
      <c r="O20" s="115"/>
      <c r="P20" s="115"/>
      <c r="Q20" s="116"/>
      <c r="R20" s="118"/>
    </row>
    <row r="21" spans="1:18" x14ac:dyDescent="0.2">
      <c r="A21" s="122"/>
      <c r="B21" s="123"/>
      <c r="C21" s="124"/>
      <c r="D21" s="124"/>
      <c r="E21" s="124"/>
      <c r="F21" s="125"/>
      <c r="G21" s="125"/>
      <c r="H21" s="125"/>
      <c r="I21" s="126"/>
      <c r="J21" s="114"/>
      <c r="K21" s="115"/>
      <c r="L21" s="115"/>
      <c r="M21" s="115"/>
      <c r="N21" s="115"/>
      <c r="O21" s="115"/>
      <c r="P21" s="115"/>
      <c r="Q21" s="116"/>
      <c r="R21" s="118"/>
    </row>
    <row r="22" spans="1:18" ht="16.5" thickBot="1" x14ac:dyDescent="0.3">
      <c r="A22" s="446" t="s">
        <v>23</v>
      </c>
      <c r="B22" s="446"/>
      <c r="C22" s="446"/>
      <c r="D22" s="446"/>
      <c r="E22" s="446"/>
      <c r="F22" s="446"/>
      <c r="G22" s="446"/>
      <c r="H22" s="446"/>
      <c r="I22" s="446"/>
      <c r="J22" s="114"/>
      <c r="K22" s="115"/>
      <c r="L22" s="115"/>
      <c r="M22" s="115"/>
      <c r="N22" s="115"/>
      <c r="O22" s="115"/>
      <c r="P22" s="115"/>
      <c r="Q22" s="116"/>
      <c r="R22" s="118"/>
    </row>
    <row r="23" spans="1:18" ht="64.5" customHeight="1" thickTop="1" x14ac:dyDescent="0.2">
      <c r="A23" s="447" t="s">
        <v>12</v>
      </c>
      <c r="B23" s="448" t="s">
        <v>20</v>
      </c>
      <c r="C23" s="447" t="s">
        <v>140</v>
      </c>
      <c r="D23" s="344" t="s">
        <v>166</v>
      </c>
      <c r="E23" s="217" t="s">
        <v>21</v>
      </c>
      <c r="F23" s="217" t="s">
        <v>17</v>
      </c>
      <c r="G23" s="450" t="s">
        <v>14</v>
      </c>
      <c r="H23" s="218" t="s">
        <v>60</v>
      </c>
      <c r="I23" s="344" t="s">
        <v>125</v>
      </c>
      <c r="J23" s="114"/>
      <c r="K23" s="115"/>
      <c r="L23" s="115"/>
      <c r="M23" s="114"/>
      <c r="N23" s="115"/>
      <c r="O23" s="115"/>
      <c r="P23" s="115"/>
      <c r="Q23" s="116"/>
      <c r="R23" s="118"/>
    </row>
    <row r="24" spans="1:18" x14ac:dyDescent="0.2">
      <c r="A24" s="447"/>
      <c r="B24" s="448"/>
      <c r="C24" s="449"/>
      <c r="D24" s="345"/>
      <c r="E24" s="58">
        <v>0.2</v>
      </c>
      <c r="F24" s="58">
        <f>'ENCARGOS SOCIAIS - Licitante'!F23/100</f>
        <v>0</v>
      </c>
      <c r="G24" s="451"/>
      <c r="H24" s="58">
        <f>'CITL - Licitante'!B18</f>
        <v>0</v>
      </c>
      <c r="I24" s="345"/>
      <c r="J24" s="114"/>
      <c r="K24" s="115"/>
      <c r="L24" s="115"/>
      <c r="M24" s="115"/>
      <c r="N24" s="115"/>
      <c r="O24" s="115"/>
      <c r="P24" s="115"/>
      <c r="Q24" s="116"/>
      <c r="R24" s="118"/>
    </row>
    <row r="25" spans="1:18" ht="18" customHeight="1" x14ac:dyDescent="0.2">
      <c r="A25" s="119">
        <v>1</v>
      </c>
      <c r="B25" s="113" t="str">
        <f>B11</f>
        <v>Motorista - Apoio Administrativo - CBO 7824 - 44 hrs *</v>
      </c>
      <c r="C25" s="221">
        <f>'POSTO - Licitante'!C15</f>
        <v>0</v>
      </c>
      <c r="D25" s="120">
        <f>(C25/(C11*5))*2</f>
        <v>0</v>
      </c>
      <c r="E25" s="120">
        <f>D25*$E$24</f>
        <v>0</v>
      </c>
      <c r="F25" s="121">
        <f>(D25+E25)*$F$24</f>
        <v>0</v>
      </c>
      <c r="G25" s="121">
        <f t="shared" ref="G25" si="8">D25+E25+F25</f>
        <v>0</v>
      </c>
      <c r="H25" s="121">
        <f>G25*$H$24</f>
        <v>0</v>
      </c>
      <c r="I25" s="219">
        <f t="shared" ref="I25" si="9">ROUND((G25+H25),2)</f>
        <v>0</v>
      </c>
      <c r="J25" s="114"/>
      <c r="K25" s="115"/>
      <c r="L25" s="115"/>
      <c r="M25" s="115"/>
      <c r="N25" s="115"/>
      <c r="O25" s="115"/>
      <c r="P25" s="115"/>
      <c r="Q25" s="116"/>
      <c r="R25" s="118"/>
    </row>
    <row r="26" spans="1:18" ht="18" customHeight="1" x14ac:dyDescent="0.2">
      <c r="A26" s="183">
        <v>2</v>
      </c>
      <c r="B26" s="184" t="str">
        <f t="shared" ref="B26:B27" si="10">B12</f>
        <v>Motorista - Autoridades - CBO 7824 - 44 hrs</v>
      </c>
      <c r="C26" s="222">
        <f>'POSTO - Licitante'!C16</f>
        <v>0</v>
      </c>
      <c r="D26" s="185">
        <f t="shared" ref="D26:D27" si="11">(C26/(C12*5))*2</f>
        <v>0</v>
      </c>
      <c r="E26" s="185">
        <f t="shared" ref="E26:E27" si="12">D26*$E$24</f>
        <v>0</v>
      </c>
      <c r="F26" s="186">
        <f t="shared" ref="F26:F27" si="13">(D26+E26)*$F$24</f>
        <v>0</v>
      </c>
      <c r="G26" s="186">
        <f t="shared" ref="G26:G27" si="14">D26+E26+F26</f>
        <v>0</v>
      </c>
      <c r="H26" s="186">
        <f t="shared" ref="H26:H27" si="15">G26*$H$24</f>
        <v>0</v>
      </c>
      <c r="I26" s="220">
        <f t="shared" ref="I26:I27" si="16">ROUND((G26+H26),2)</f>
        <v>0</v>
      </c>
      <c r="J26" s="114"/>
      <c r="K26" s="115"/>
      <c r="L26" s="115"/>
      <c r="M26" s="115"/>
      <c r="N26" s="115"/>
      <c r="O26" s="115"/>
      <c r="P26" s="115"/>
      <c r="Q26" s="116"/>
      <c r="R26" s="118"/>
    </row>
    <row r="27" spans="1:18" ht="18" customHeight="1" x14ac:dyDescent="0.2">
      <c r="A27" s="119">
        <v>3</v>
      </c>
      <c r="B27" s="113" t="str">
        <f t="shared" si="10"/>
        <v>Motorista Supervisor - CBO 7824 - 44 hrs</v>
      </c>
      <c r="C27" s="221">
        <f>'POSTO - Licitante'!C17</f>
        <v>0</v>
      </c>
      <c r="D27" s="120">
        <f t="shared" si="11"/>
        <v>0</v>
      </c>
      <c r="E27" s="120">
        <f t="shared" si="12"/>
        <v>0</v>
      </c>
      <c r="F27" s="121">
        <f t="shared" si="13"/>
        <v>0</v>
      </c>
      <c r="G27" s="121">
        <f t="shared" si="14"/>
        <v>0</v>
      </c>
      <c r="H27" s="121">
        <f t="shared" si="15"/>
        <v>0</v>
      </c>
      <c r="I27" s="219">
        <f t="shared" si="16"/>
        <v>0</v>
      </c>
      <c r="J27" s="114"/>
      <c r="K27" s="115"/>
      <c r="L27" s="115"/>
      <c r="M27" s="115"/>
      <c r="N27" s="115"/>
      <c r="O27" s="115"/>
      <c r="P27" s="115"/>
      <c r="Q27" s="116"/>
      <c r="R27" s="118"/>
    </row>
    <row r="28" spans="1:18" x14ac:dyDescent="0.2">
      <c r="A28" s="122"/>
      <c r="B28" s="127"/>
      <c r="C28" s="128"/>
      <c r="D28" s="128"/>
      <c r="E28" s="128"/>
      <c r="F28" s="129"/>
      <c r="G28" s="129"/>
      <c r="H28" s="130"/>
      <c r="I28" s="131"/>
      <c r="J28" s="114"/>
      <c r="K28" s="115"/>
      <c r="L28" s="115"/>
      <c r="M28" s="115"/>
      <c r="N28" s="115"/>
      <c r="O28" s="115"/>
      <c r="P28" s="115"/>
      <c r="Q28" s="116"/>
      <c r="R28" s="118"/>
    </row>
    <row r="29" spans="1:18" ht="16.5" thickBot="1" x14ac:dyDescent="0.3">
      <c r="A29" s="452" t="s">
        <v>24</v>
      </c>
      <c r="B29" s="452"/>
      <c r="C29" s="452"/>
      <c r="D29" s="452"/>
      <c r="E29" s="452"/>
      <c r="F29" s="452"/>
      <c r="G29" s="452"/>
      <c r="H29" s="452"/>
      <c r="I29" s="452"/>
      <c r="J29" s="114"/>
      <c r="K29" s="115"/>
      <c r="L29" s="115"/>
      <c r="M29" s="115"/>
      <c r="N29" s="115"/>
      <c r="O29" s="115"/>
      <c r="P29" s="115"/>
      <c r="Q29" s="116"/>
      <c r="R29" s="118"/>
    </row>
    <row r="30" spans="1:18" ht="64.5" customHeight="1" thickTop="1" x14ac:dyDescent="0.2">
      <c r="A30" s="447" t="s">
        <v>12</v>
      </c>
      <c r="B30" s="448" t="s">
        <v>20</v>
      </c>
      <c r="C30" s="453" t="s">
        <v>16</v>
      </c>
      <c r="D30" s="458" t="s">
        <v>141</v>
      </c>
      <c r="E30" s="132" t="s">
        <v>21</v>
      </c>
      <c r="F30" s="132" t="s">
        <v>17</v>
      </c>
      <c r="G30" s="454" t="s">
        <v>14</v>
      </c>
      <c r="H30" s="117" t="s">
        <v>60</v>
      </c>
      <c r="I30" s="456" t="s">
        <v>126</v>
      </c>
      <c r="J30" s="114"/>
      <c r="K30" s="115"/>
      <c r="L30" s="115"/>
      <c r="M30" s="115"/>
      <c r="N30" s="115"/>
      <c r="O30" s="115"/>
      <c r="P30" s="115"/>
      <c r="Q30" s="116"/>
      <c r="R30" s="118"/>
    </row>
    <row r="31" spans="1:18" x14ac:dyDescent="0.2">
      <c r="A31" s="447"/>
      <c r="B31" s="448"/>
      <c r="C31" s="449"/>
      <c r="D31" s="457"/>
      <c r="E31" s="58">
        <v>0.2</v>
      </c>
      <c r="F31" s="58">
        <f>'ENCARGOS SOCIAIS - Licitante'!F23/100</f>
        <v>0</v>
      </c>
      <c r="G31" s="455"/>
      <c r="H31" s="58">
        <f>'CITL - Licitante'!B18</f>
        <v>0</v>
      </c>
      <c r="I31" s="457"/>
      <c r="J31" s="114"/>
      <c r="K31" s="115"/>
      <c r="L31" s="115"/>
      <c r="M31" s="115"/>
      <c r="N31" s="115"/>
      <c r="O31" s="115"/>
      <c r="P31" s="115"/>
      <c r="Q31" s="116"/>
      <c r="R31" s="118"/>
    </row>
    <row r="32" spans="1:18" ht="18" customHeight="1" x14ac:dyDescent="0.2">
      <c r="A32" s="119">
        <v>1</v>
      </c>
      <c r="B32" s="113" t="str">
        <f>B11</f>
        <v>Motorista - Apoio Administrativo - CBO 7824 - 44 hrs *</v>
      </c>
      <c r="C32" s="221">
        <f>'POSTO - Licitante'!C15</f>
        <v>0</v>
      </c>
      <c r="D32" s="120">
        <f>(((C32/(C11*5))*1.1428571)*1.2)*1.5</f>
        <v>0</v>
      </c>
      <c r="E32" s="120">
        <f>D32*$E$31</f>
        <v>0</v>
      </c>
      <c r="F32" s="121">
        <f>(D32+E32)*$F$31</f>
        <v>0</v>
      </c>
      <c r="G32" s="121">
        <f t="shared" ref="G32" si="17">D32+E32+F32</f>
        <v>0</v>
      </c>
      <c r="H32" s="121">
        <f>G32*$H$31</f>
        <v>0</v>
      </c>
      <c r="I32" s="219">
        <f t="shared" ref="I32" si="18">ROUND((G32+H32),2)</f>
        <v>0</v>
      </c>
      <c r="J32" s="114"/>
      <c r="K32" s="115"/>
      <c r="L32" s="115"/>
      <c r="M32" s="115"/>
      <c r="N32" s="115"/>
      <c r="O32" s="115"/>
      <c r="P32" s="115"/>
      <c r="Q32" s="116"/>
      <c r="R32" s="118"/>
    </row>
    <row r="33" spans="1:18" ht="18" customHeight="1" x14ac:dyDescent="0.2">
      <c r="A33" s="183">
        <v>2</v>
      </c>
      <c r="B33" s="184" t="str">
        <f t="shared" ref="B33:B34" si="19">B12</f>
        <v>Motorista - Autoridades - CBO 7824 - 44 hrs</v>
      </c>
      <c r="C33" s="222">
        <f>'POSTO - Licitante'!C16</f>
        <v>0</v>
      </c>
      <c r="D33" s="185">
        <f t="shared" ref="D33:D34" si="20">(((C33/(C12*5))*1.1428571)*1.2)*1.5</f>
        <v>0</v>
      </c>
      <c r="E33" s="185">
        <f t="shared" ref="E33:E34" si="21">D33*$E$31</f>
        <v>0</v>
      </c>
      <c r="F33" s="186">
        <f t="shared" ref="F33:F34" si="22">(D33+E33)*$F$31</f>
        <v>0</v>
      </c>
      <c r="G33" s="186">
        <f t="shared" ref="G33:G34" si="23">D33+E33+F33</f>
        <v>0</v>
      </c>
      <c r="H33" s="186">
        <f t="shared" ref="H33:H34" si="24">G33*$H$31</f>
        <v>0</v>
      </c>
      <c r="I33" s="220">
        <f t="shared" ref="I33:I34" si="25">ROUND((G33+H33),2)</f>
        <v>0</v>
      </c>
      <c r="J33" s="114"/>
      <c r="K33" s="115"/>
      <c r="L33" s="115"/>
      <c r="M33" s="115"/>
      <c r="N33" s="115"/>
      <c r="O33" s="115"/>
      <c r="P33" s="115"/>
      <c r="Q33" s="116"/>
      <c r="R33" s="118"/>
    </row>
    <row r="34" spans="1:18" ht="18" customHeight="1" x14ac:dyDescent="0.2">
      <c r="A34" s="119">
        <v>3</v>
      </c>
      <c r="B34" s="113" t="str">
        <f t="shared" si="19"/>
        <v>Motorista Supervisor - CBO 7824 - 44 hrs</v>
      </c>
      <c r="C34" s="221">
        <f>'POSTO - Licitante'!C17</f>
        <v>0</v>
      </c>
      <c r="D34" s="120">
        <f t="shared" si="20"/>
        <v>0</v>
      </c>
      <c r="E34" s="120">
        <f t="shared" si="21"/>
        <v>0</v>
      </c>
      <c r="F34" s="121">
        <f t="shared" si="22"/>
        <v>0</v>
      </c>
      <c r="G34" s="121">
        <f t="shared" si="23"/>
        <v>0</v>
      </c>
      <c r="H34" s="121">
        <f t="shared" si="24"/>
        <v>0</v>
      </c>
      <c r="I34" s="219">
        <f t="shared" si="25"/>
        <v>0</v>
      </c>
      <c r="J34" s="114"/>
      <c r="K34" s="115"/>
      <c r="L34" s="115"/>
      <c r="M34" s="115"/>
      <c r="N34" s="115"/>
      <c r="O34" s="115"/>
      <c r="P34" s="115"/>
      <c r="Q34" s="116"/>
      <c r="R34" s="118"/>
    </row>
    <row r="35" spans="1:18" x14ac:dyDescent="0.2">
      <c r="A35" s="122"/>
      <c r="B35" s="123"/>
      <c r="C35" s="124"/>
      <c r="D35" s="133"/>
      <c r="E35" s="124"/>
      <c r="F35" s="125"/>
      <c r="G35" s="125"/>
      <c r="H35" s="125"/>
      <c r="I35" s="45"/>
      <c r="J35" s="114"/>
      <c r="K35" s="115"/>
      <c r="L35" s="115"/>
      <c r="M35" s="115"/>
      <c r="N35" s="115"/>
      <c r="O35" s="115"/>
      <c r="P35" s="115"/>
      <c r="Q35" s="116"/>
      <c r="R35" s="118"/>
    </row>
    <row r="36" spans="1:18" ht="16.5" thickBot="1" x14ac:dyDescent="0.3">
      <c r="A36" s="452" t="s">
        <v>25</v>
      </c>
      <c r="B36" s="452"/>
      <c r="C36" s="452"/>
      <c r="D36" s="452"/>
      <c r="E36" s="452"/>
      <c r="F36" s="452"/>
      <c r="G36" s="452"/>
      <c r="H36" s="452"/>
      <c r="I36" s="452"/>
      <c r="J36" s="114"/>
      <c r="K36" s="115"/>
      <c r="L36" s="115"/>
      <c r="M36" s="115"/>
      <c r="N36" s="115"/>
      <c r="O36" s="115"/>
      <c r="P36" s="115"/>
      <c r="Q36" s="116"/>
      <c r="R36" s="118"/>
    </row>
    <row r="37" spans="1:18" ht="64.5" customHeight="1" thickTop="1" x14ac:dyDescent="0.2">
      <c r="A37" s="447" t="s">
        <v>12</v>
      </c>
      <c r="B37" s="448" t="s">
        <v>20</v>
      </c>
      <c r="C37" s="453" t="s">
        <v>16</v>
      </c>
      <c r="D37" s="458" t="s">
        <v>142</v>
      </c>
      <c r="E37" s="132" t="s">
        <v>21</v>
      </c>
      <c r="F37" s="132" t="s">
        <v>17</v>
      </c>
      <c r="G37" s="454" t="s">
        <v>14</v>
      </c>
      <c r="H37" s="117" t="s">
        <v>60</v>
      </c>
      <c r="I37" s="456" t="s">
        <v>127</v>
      </c>
      <c r="J37" s="114"/>
      <c r="K37" s="115"/>
      <c r="L37" s="115"/>
      <c r="M37" s="115"/>
      <c r="N37" s="115"/>
      <c r="O37" s="115"/>
      <c r="P37" s="115"/>
      <c r="Q37" s="116"/>
      <c r="R37" s="118"/>
    </row>
    <row r="38" spans="1:18" x14ac:dyDescent="0.2">
      <c r="A38" s="447"/>
      <c r="B38" s="448"/>
      <c r="C38" s="449"/>
      <c r="D38" s="457"/>
      <c r="E38" s="58">
        <v>0.2</v>
      </c>
      <c r="F38" s="58">
        <f>'ENCARGOS SOCIAIS - Licitante'!F23/100</f>
        <v>0</v>
      </c>
      <c r="G38" s="455"/>
      <c r="H38" s="58">
        <f>'CITL - Licitante'!B18</f>
        <v>0</v>
      </c>
      <c r="I38" s="457"/>
      <c r="J38" s="114"/>
      <c r="K38" s="115"/>
      <c r="L38" s="115"/>
      <c r="M38" s="115"/>
      <c r="N38" s="115"/>
      <c r="O38" s="115"/>
      <c r="P38" s="115"/>
      <c r="Q38" s="116"/>
      <c r="R38" s="118"/>
    </row>
    <row r="39" spans="1:18" ht="18" customHeight="1" x14ac:dyDescent="0.2">
      <c r="A39" s="119">
        <v>1</v>
      </c>
      <c r="B39" s="113" t="str">
        <f>B11</f>
        <v>Motorista - Apoio Administrativo - CBO 7824 - 44 hrs *</v>
      </c>
      <c r="C39" s="221">
        <f>'POSTO - Licitante'!C15</f>
        <v>0</v>
      </c>
      <c r="D39" s="120">
        <f>(((C39/(C11*5))*1.1428571)*1.2)*2</f>
        <v>0</v>
      </c>
      <c r="E39" s="120">
        <f>D39*$E$38</f>
        <v>0</v>
      </c>
      <c r="F39" s="121">
        <f>(D39+E39)*$F$38</f>
        <v>0</v>
      </c>
      <c r="G39" s="121">
        <f t="shared" ref="G39" si="26">D39+E39+F39</f>
        <v>0</v>
      </c>
      <c r="H39" s="121">
        <f>G39*$H$38</f>
        <v>0</v>
      </c>
      <c r="I39" s="219">
        <f t="shared" ref="I39" si="27">ROUND((G39+H39),2)</f>
        <v>0</v>
      </c>
      <c r="J39" s="114"/>
      <c r="K39" s="115"/>
      <c r="L39" s="115"/>
      <c r="M39" s="115"/>
      <c r="N39" s="115"/>
      <c r="O39" s="115"/>
      <c r="P39" s="115"/>
      <c r="Q39" s="116"/>
      <c r="R39" s="118"/>
    </row>
    <row r="40" spans="1:18" ht="18" customHeight="1" x14ac:dyDescent="0.2">
      <c r="A40" s="183">
        <v>2</v>
      </c>
      <c r="B40" s="184" t="str">
        <f t="shared" ref="B40:B41" si="28">B12</f>
        <v>Motorista - Autoridades - CBO 7824 - 44 hrs</v>
      </c>
      <c r="C40" s="222">
        <f>'POSTO - Licitante'!C16</f>
        <v>0</v>
      </c>
      <c r="D40" s="185">
        <f t="shared" ref="D40:D41" si="29">(((C40/(C12*5))*1.1428571)*1.2)*2</f>
        <v>0</v>
      </c>
      <c r="E40" s="185">
        <f t="shared" ref="E40:E41" si="30">D40*$E$38</f>
        <v>0</v>
      </c>
      <c r="F40" s="186">
        <f t="shared" ref="F40:F41" si="31">(D40+E40)*$F$38</f>
        <v>0</v>
      </c>
      <c r="G40" s="186">
        <f t="shared" ref="G40:G41" si="32">D40+E40+F40</f>
        <v>0</v>
      </c>
      <c r="H40" s="186">
        <f t="shared" ref="H40:H41" si="33">G40*$H$38</f>
        <v>0</v>
      </c>
      <c r="I40" s="220">
        <f t="shared" ref="I40:I41" si="34">ROUND((G40+H40),2)</f>
        <v>0</v>
      </c>
      <c r="J40" s="114"/>
      <c r="K40" s="115"/>
      <c r="L40" s="115"/>
      <c r="M40" s="115"/>
      <c r="N40" s="115"/>
      <c r="O40" s="115"/>
      <c r="P40" s="115"/>
      <c r="Q40" s="116"/>
      <c r="R40" s="118"/>
    </row>
    <row r="41" spans="1:18" ht="18" customHeight="1" x14ac:dyDescent="0.2">
      <c r="A41" s="119">
        <v>3</v>
      </c>
      <c r="B41" s="113" t="str">
        <f t="shared" si="28"/>
        <v>Motorista Supervisor - CBO 7824 - 44 hrs</v>
      </c>
      <c r="C41" s="221">
        <f>'POSTO - Licitante'!C17</f>
        <v>0</v>
      </c>
      <c r="D41" s="120">
        <f t="shared" si="29"/>
        <v>0</v>
      </c>
      <c r="E41" s="120">
        <f t="shared" si="30"/>
        <v>0</v>
      </c>
      <c r="F41" s="121">
        <f t="shared" si="31"/>
        <v>0</v>
      </c>
      <c r="G41" s="121">
        <f t="shared" si="32"/>
        <v>0</v>
      </c>
      <c r="H41" s="121">
        <f t="shared" si="33"/>
        <v>0</v>
      </c>
      <c r="I41" s="219">
        <f t="shared" si="34"/>
        <v>0</v>
      </c>
      <c r="J41" s="114"/>
      <c r="K41" s="115"/>
      <c r="L41" s="115"/>
      <c r="M41" s="115"/>
      <c r="N41" s="115"/>
      <c r="O41" s="115"/>
      <c r="P41" s="115"/>
      <c r="Q41" s="116"/>
      <c r="R41" s="118"/>
    </row>
    <row r="42" spans="1:18" x14ac:dyDescent="0.2">
      <c r="A42" s="122"/>
      <c r="B42" s="127"/>
      <c r="C42" s="128"/>
      <c r="D42" s="128"/>
      <c r="E42" s="128"/>
      <c r="F42" s="129"/>
      <c r="G42" s="129"/>
      <c r="H42" s="130"/>
      <c r="I42" s="131"/>
      <c r="J42" s="115"/>
      <c r="K42" s="115"/>
      <c r="L42" s="115"/>
      <c r="M42" s="115"/>
      <c r="N42" s="115"/>
      <c r="O42" s="115"/>
      <c r="P42" s="115"/>
      <c r="Q42" s="115"/>
      <c r="R42" s="118"/>
    </row>
    <row r="43" spans="1:18" ht="16.5" customHeight="1" thickBot="1" x14ac:dyDescent="0.3">
      <c r="A43" s="459" t="s">
        <v>143</v>
      </c>
      <c r="B43" s="459"/>
      <c r="C43" s="459"/>
      <c r="D43" s="459"/>
      <c r="E43" s="459"/>
      <c r="F43" s="459"/>
      <c r="G43" s="459"/>
      <c r="H43" s="459"/>
      <c r="I43" s="459"/>
      <c r="J43" s="460"/>
      <c r="K43" s="460"/>
      <c r="L43" s="460"/>
      <c r="M43" s="460"/>
      <c r="N43" s="460"/>
      <c r="O43" s="460"/>
      <c r="P43" s="460"/>
      <c r="Q43" s="460"/>
      <c r="R43" s="118"/>
    </row>
    <row r="44" spans="1:18" ht="12.75" customHeight="1" thickTop="1" x14ac:dyDescent="0.2">
      <c r="A44" s="162"/>
      <c r="B44" s="162"/>
      <c r="C44" s="162"/>
      <c r="D44" s="162"/>
      <c r="E44" s="162"/>
      <c r="F44" s="162"/>
      <c r="G44" s="162"/>
      <c r="H44" s="162"/>
      <c r="I44" s="162"/>
      <c r="J44" s="163"/>
      <c r="K44" s="163"/>
      <c r="L44" s="163"/>
      <c r="M44" s="163"/>
      <c r="N44" s="163"/>
      <c r="O44" s="163"/>
      <c r="P44" s="163"/>
      <c r="Q44" s="163"/>
      <c r="R44" s="118"/>
    </row>
    <row r="45" spans="1:18" ht="12.75" customHeight="1" x14ac:dyDescent="0.2">
      <c r="A45" s="461" t="s">
        <v>213</v>
      </c>
      <c r="B45" s="461"/>
      <c r="C45" s="461"/>
      <c r="D45" s="461"/>
      <c r="E45" s="461"/>
      <c r="F45" s="134"/>
      <c r="G45" s="461" t="s">
        <v>171</v>
      </c>
      <c r="H45" s="461"/>
      <c r="I45" s="461"/>
      <c r="J45" s="163"/>
      <c r="K45" s="163"/>
      <c r="L45" s="163"/>
      <c r="M45" s="163"/>
      <c r="N45" s="163"/>
      <c r="O45" s="163"/>
      <c r="P45" s="163"/>
      <c r="Q45" s="163"/>
      <c r="R45" s="118"/>
    </row>
    <row r="46" spans="1:18" ht="50.1" customHeight="1" x14ac:dyDescent="0.2">
      <c r="A46" s="453" t="s">
        <v>12</v>
      </c>
      <c r="B46" s="462" t="s">
        <v>20</v>
      </c>
      <c r="C46" s="463" t="s">
        <v>129</v>
      </c>
      <c r="D46" s="110" t="s">
        <v>60</v>
      </c>
      <c r="E46" s="463" t="s">
        <v>128</v>
      </c>
      <c r="F46" s="160"/>
      <c r="G46" s="463" t="s">
        <v>129</v>
      </c>
      <c r="H46" s="110" t="s">
        <v>60</v>
      </c>
      <c r="I46" s="463" t="s">
        <v>130</v>
      </c>
      <c r="J46" s="163"/>
      <c r="K46" s="163"/>
      <c r="L46" s="163"/>
      <c r="M46" s="163"/>
      <c r="N46" s="163"/>
      <c r="O46" s="163"/>
      <c r="P46" s="163"/>
      <c r="Q46" s="163"/>
      <c r="R46" s="118"/>
    </row>
    <row r="47" spans="1:18" ht="12.75" customHeight="1" x14ac:dyDescent="0.2">
      <c r="A47" s="447"/>
      <c r="B47" s="448"/>
      <c r="C47" s="464"/>
      <c r="D47" s="101">
        <f>'CITL - Licitante'!B18</f>
        <v>0</v>
      </c>
      <c r="E47" s="464"/>
      <c r="F47" s="161"/>
      <c r="G47" s="464"/>
      <c r="H47" s="101">
        <f>'CITL - Licitante'!B18</f>
        <v>0</v>
      </c>
      <c r="I47" s="464"/>
      <c r="J47" s="163"/>
      <c r="K47" s="163"/>
      <c r="L47" s="163"/>
      <c r="M47" s="163"/>
      <c r="N47" s="163"/>
      <c r="O47" s="163"/>
      <c r="P47" s="163"/>
      <c r="Q47" s="163"/>
      <c r="R47" s="118"/>
    </row>
    <row r="48" spans="1:18" ht="18" customHeight="1" x14ac:dyDescent="0.2">
      <c r="A48" s="119">
        <v>1</v>
      </c>
      <c r="B48" s="113" t="str">
        <f>B11</f>
        <v>Motorista - Apoio Administrativo - CBO 7824 - 44 hrs *</v>
      </c>
      <c r="C48" s="223">
        <f>'POSTO - Licitante'!$H$14*'POSTO - Licitante'!$I$14</f>
        <v>0</v>
      </c>
      <c r="D48" s="135">
        <f>C48*$D$47</f>
        <v>0</v>
      </c>
      <c r="E48" s="208">
        <f>ROUND((C48+D48),2)</f>
        <v>0</v>
      </c>
      <c r="F48" s="136"/>
      <c r="G48" s="223">
        <f>'POSTO - Licitante'!$F$14</f>
        <v>0</v>
      </c>
      <c r="H48" s="135">
        <f>G48*$H$47</f>
        <v>0</v>
      </c>
      <c r="I48" s="208">
        <f>ROUND((G48+H48),2)</f>
        <v>0</v>
      </c>
      <c r="J48" s="163"/>
      <c r="K48" s="163"/>
      <c r="L48" s="163"/>
      <c r="M48" s="163"/>
      <c r="N48" s="163"/>
      <c r="O48" s="163"/>
      <c r="P48" s="163"/>
      <c r="Q48" s="163"/>
      <c r="R48" s="118"/>
    </row>
    <row r="49" spans="1:21" ht="18" customHeight="1" x14ac:dyDescent="0.2">
      <c r="A49" s="183">
        <v>2</v>
      </c>
      <c r="B49" s="184" t="str">
        <f t="shared" ref="B49:B50" si="35">B12</f>
        <v>Motorista - Autoridades - CBO 7824 - 44 hrs</v>
      </c>
      <c r="C49" s="224">
        <f>'POSTO - Licitante'!$H$14*'POSTO - Licitante'!$I$14</f>
        <v>0</v>
      </c>
      <c r="D49" s="186">
        <f t="shared" ref="D49:D50" si="36">C49*$D$47</f>
        <v>0</v>
      </c>
      <c r="E49" s="209">
        <f t="shared" ref="E49:E50" si="37">ROUND((C49+D49),2)</f>
        <v>0</v>
      </c>
      <c r="F49" s="136"/>
      <c r="G49" s="224">
        <f>'POSTO - Licitante'!$F$14</f>
        <v>0</v>
      </c>
      <c r="H49" s="186">
        <f t="shared" ref="H49:H50" si="38">G49*$H$47</f>
        <v>0</v>
      </c>
      <c r="I49" s="209">
        <f t="shared" ref="I49:I50" si="39">ROUND((G49+H49),2)</f>
        <v>0</v>
      </c>
      <c r="J49" s="163"/>
      <c r="K49" s="163"/>
      <c r="L49" s="163"/>
      <c r="M49" s="163"/>
      <c r="N49" s="163"/>
      <c r="O49" s="163"/>
      <c r="P49" s="163"/>
      <c r="Q49" s="163"/>
      <c r="R49" s="118"/>
    </row>
    <row r="50" spans="1:21" ht="18" customHeight="1" x14ac:dyDescent="0.2">
      <c r="A50" s="119">
        <v>3</v>
      </c>
      <c r="B50" s="113" t="str">
        <f t="shared" si="35"/>
        <v>Motorista Supervisor - CBO 7824 - 44 hrs</v>
      </c>
      <c r="C50" s="223">
        <f>'POSTO - Licitante'!$H$14*'POSTO - Licitante'!$I$14</f>
        <v>0</v>
      </c>
      <c r="D50" s="135">
        <f t="shared" si="36"/>
        <v>0</v>
      </c>
      <c r="E50" s="208">
        <f t="shared" si="37"/>
        <v>0</v>
      </c>
      <c r="F50" s="136"/>
      <c r="G50" s="223">
        <f>'POSTO - Licitante'!$F$14</f>
        <v>0</v>
      </c>
      <c r="H50" s="135">
        <f t="shared" si="38"/>
        <v>0</v>
      </c>
      <c r="I50" s="208">
        <f t="shared" si="39"/>
        <v>0</v>
      </c>
      <c r="J50" s="238"/>
      <c r="K50" s="238"/>
      <c r="L50" s="238"/>
      <c r="M50" s="238"/>
      <c r="N50" s="238"/>
      <c r="O50" s="238"/>
      <c r="P50" s="238"/>
      <c r="Q50" s="238"/>
      <c r="R50" s="118"/>
    </row>
    <row r="51" spans="1:21" ht="12.75" customHeight="1" x14ac:dyDescent="0.2">
      <c r="A51" s="205"/>
      <c r="B51" s="206"/>
      <c r="C51" s="207"/>
      <c r="D51" s="125"/>
      <c r="E51" s="126"/>
      <c r="F51" s="136"/>
      <c r="G51" s="207"/>
      <c r="H51" s="125"/>
      <c r="I51" s="126"/>
      <c r="J51" s="202"/>
      <c r="K51" s="202"/>
      <c r="L51" s="202"/>
      <c r="M51" s="202"/>
      <c r="N51" s="202"/>
      <c r="O51" s="202"/>
      <c r="P51" s="202"/>
      <c r="Q51" s="202"/>
      <c r="R51" s="118"/>
    </row>
    <row r="52" spans="1:21" s="204" customFormat="1" ht="16.5" customHeight="1" thickBot="1" x14ac:dyDescent="0.3">
      <c r="A52" s="425" t="s">
        <v>160</v>
      </c>
      <c r="B52" s="425"/>
      <c r="C52" s="425"/>
      <c r="D52" s="425"/>
      <c r="E52" s="425"/>
      <c r="F52" s="425"/>
      <c r="G52" s="425"/>
      <c r="H52" s="425"/>
      <c r="I52" s="425"/>
      <c r="J52" s="466"/>
      <c r="K52" s="466"/>
      <c r="L52" s="466"/>
      <c r="M52" s="466"/>
      <c r="N52" s="466"/>
      <c r="O52" s="466"/>
      <c r="P52" s="466"/>
      <c r="Q52" s="466"/>
      <c r="R52" s="203"/>
    </row>
    <row r="53" spans="1:21" ht="13.5" thickTop="1" x14ac:dyDescent="0.2">
      <c r="A53" s="107"/>
      <c r="B53" s="201"/>
      <c r="C53" s="201"/>
      <c r="D53" s="201"/>
      <c r="E53" s="201"/>
      <c r="F53" s="201"/>
      <c r="G53" s="201"/>
      <c r="H53" s="201"/>
      <c r="I53" s="201"/>
      <c r="J53" s="137"/>
      <c r="K53" s="137"/>
      <c r="L53" s="137"/>
      <c r="M53" s="137"/>
      <c r="N53" s="137"/>
      <c r="O53" s="137"/>
      <c r="P53" s="137"/>
      <c r="Q53" s="137"/>
      <c r="R53" s="138"/>
    </row>
    <row r="54" spans="1:21" x14ac:dyDescent="0.2">
      <c r="A54" s="107"/>
      <c r="B54" s="465" t="s">
        <v>191</v>
      </c>
      <c r="C54" s="467"/>
      <c r="D54" s="467"/>
      <c r="E54" s="467"/>
      <c r="F54" s="467"/>
      <c r="G54" s="467"/>
      <c r="H54" s="467"/>
      <c r="I54" s="467"/>
      <c r="J54" s="139"/>
      <c r="K54" s="468"/>
      <c r="L54" s="468"/>
      <c r="M54" s="468"/>
      <c r="N54" s="468"/>
      <c r="O54" s="468"/>
      <c r="P54" s="468"/>
      <c r="Q54" s="468"/>
      <c r="R54" s="469"/>
      <c r="S54" s="137"/>
    </row>
    <row r="55" spans="1:21" x14ac:dyDescent="0.2">
      <c r="A55" s="107"/>
      <c r="B55" s="465" t="s">
        <v>144</v>
      </c>
      <c r="C55" s="465"/>
      <c r="D55" s="465"/>
      <c r="E55" s="465"/>
      <c r="F55" s="465"/>
      <c r="G55" s="465"/>
      <c r="H55" s="465"/>
      <c r="I55" s="465"/>
      <c r="J55" s="137"/>
      <c r="K55" s="137"/>
      <c r="L55" s="137"/>
      <c r="M55" s="137"/>
      <c r="N55" s="137"/>
      <c r="O55" s="137"/>
      <c r="P55" s="137"/>
      <c r="Q55" s="137"/>
      <c r="R55" s="137"/>
      <c r="S55" s="137"/>
    </row>
    <row r="56" spans="1:21" ht="12.75" customHeight="1" x14ac:dyDescent="0.2">
      <c r="A56" s="107"/>
      <c r="B56" s="470" t="s">
        <v>204</v>
      </c>
      <c r="C56" s="470"/>
      <c r="D56" s="470"/>
      <c r="E56" s="470"/>
      <c r="F56" s="470"/>
      <c r="G56" s="470"/>
      <c r="H56" s="470"/>
      <c r="I56" s="470"/>
      <c r="J56" s="137"/>
      <c r="K56" s="137"/>
      <c r="L56" s="137"/>
      <c r="M56" s="137"/>
      <c r="N56" s="137"/>
      <c r="O56" s="137"/>
      <c r="P56" s="137"/>
      <c r="Q56" s="137"/>
      <c r="R56" s="137"/>
      <c r="S56" s="137"/>
    </row>
    <row r="57" spans="1:21" x14ac:dyDescent="0.2">
      <c r="A57" s="107"/>
      <c r="B57" s="470" t="s">
        <v>203</v>
      </c>
      <c r="C57" s="470"/>
      <c r="D57" s="470"/>
      <c r="E57" s="470"/>
      <c r="F57" s="470"/>
      <c r="G57" s="470"/>
      <c r="H57" s="470"/>
      <c r="I57" s="470"/>
      <c r="R57" s="137"/>
      <c r="S57" s="137"/>
      <c r="T57" s="140"/>
      <c r="U57" s="141"/>
    </row>
    <row r="58" spans="1:21" x14ac:dyDescent="0.2">
      <c r="A58" s="107"/>
      <c r="B58" s="465" t="s">
        <v>145</v>
      </c>
      <c r="C58" s="465"/>
      <c r="D58" s="465"/>
      <c r="E58" s="465"/>
      <c r="F58" s="465"/>
      <c r="G58" s="465"/>
      <c r="H58" s="465"/>
      <c r="I58" s="465"/>
      <c r="R58" s="137"/>
      <c r="S58" s="137"/>
      <c r="T58" s="140"/>
      <c r="U58" s="141"/>
    </row>
    <row r="63" spans="1:21" x14ac:dyDescent="0.2">
      <c r="J63" s="143"/>
      <c r="K63" s="143"/>
      <c r="L63" s="143"/>
      <c r="M63" s="143"/>
      <c r="N63" s="143"/>
      <c r="O63" s="143"/>
      <c r="P63" s="143"/>
    </row>
    <row r="66" spans="2:9" x14ac:dyDescent="0.2">
      <c r="B66" s="226"/>
      <c r="C66" s="225"/>
      <c r="D66" s="225"/>
      <c r="E66" s="225"/>
    </row>
    <row r="67" spans="2:9" x14ac:dyDescent="0.2">
      <c r="B67" s="226"/>
      <c r="C67" s="225"/>
      <c r="D67" s="225"/>
      <c r="E67" s="225"/>
    </row>
    <row r="68" spans="2:9" x14ac:dyDescent="0.2">
      <c r="B68" s="226"/>
      <c r="C68" s="225"/>
      <c r="D68" s="225"/>
      <c r="E68" s="225"/>
      <c r="H68" s="143"/>
      <c r="I68" s="143"/>
    </row>
    <row r="69" spans="2:9" x14ac:dyDescent="0.2">
      <c r="B69" s="226"/>
      <c r="C69" s="225"/>
      <c r="D69" s="225"/>
      <c r="E69" s="225"/>
    </row>
    <row r="70" spans="2:9" x14ac:dyDescent="0.2">
      <c r="B70" s="228"/>
      <c r="C70" s="227"/>
      <c r="D70" s="227"/>
      <c r="E70" s="227"/>
      <c r="F70" s="143"/>
      <c r="G70" s="143"/>
    </row>
    <row r="71" spans="2:9" x14ac:dyDescent="0.2">
      <c r="B71" s="226"/>
      <c r="C71" s="225"/>
      <c r="D71" s="225"/>
      <c r="E71" s="225"/>
    </row>
    <row r="72" spans="2:9" x14ac:dyDescent="0.2">
      <c r="B72" s="226"/>
      <c r="C72" s="225"/>
      <c r="D72" s="225"/>
      <c r="E72" s="225"/>
    </row>
    <row r="73" spans="2:9" x14ac:dyDescent="0.2">
      <c r="B73" s="226"/>
      <c r="C73" s="225"/>
      <c r="D73" s="225"/>
      <c r="E73" s="225"/>
    </row>
    <row r="74" spans="2:9" x14ac:dyDescent="0.2">
      <c r="B74" s="226"/>
      <c r="C74" s="225"/>
      <c r="D74" s="225"/>
      <c r="E74" s="225"/>
    </row>
    <row r="75" spans="2:9" x14ac:dyDescent="0.2">
      <c r="B75" s="226"/>
      <c r="C75" s="225"/>
      <c r="D75" s="225"/>
      <c r="E75" s="225"/>
    </row>
    <row r="76" spans="2:9" x14ac:dyDescent="0.2">
      <c r="B76" s="226"/>
      <c r="C76" s="225"/>
      <c r="D76" s="225"/>
      <c r="E76" s="225"/>
    </row>
  </sheetData>
  <sheetProtection password="F221" sheet="1" objects="1" scenarios="1" selectLockedCells="1"/>
  <mergeCells count="53">
    <mergeCell ref="B58:I58"/>
    <mergeCell ref="J52:Q52"/>
    <mergeCell ref="A52:I52"/>
    <mergeCell ref="B54:I54"/>
    <mergeCell ref="K54:R54"/>
    <mergeCell ref="B55:I55"/>
    <mergeCell ref="B56:I56"/>
    <mergeCell ref="B57:I57"/>
    <mergeCell ref="A43:I43"/>
    <mergeCell ref="J43:Q43"/>
    <mergeCell ref="G45:I45"/>
    <mergeCell ref="A46:A47"/>
    <mergeCell ref="B46:B47"/>
    <mergeCell ref="E46:E47"/>
    <mergeCell ref="I46:I47"/>
    <mergeCell ref="C46:C47"/>
    <mergeCell ref="G46:G47"/>
    <mergeCell ref="A45:E45"/>
    <mergeCell ref="A36:I36"/>
    <mergeCell ref="A37:A38"/>
    <mergeCell ref="B37:B38"/>
    <mergeCell ref="C37:C38"/>
    <mergeCell ref="G37:G38"/>
    <mergeCell ref="I37:I38"/>
    <mergeCell ref="D37:D38"/>
    <mergeCell ref="A29:I29"/>
    <mergeCell ref="A30:A31"/>
    <mergeCell ref="B30:B31"/>
    <mergeCell ref="C30:C31"/>
    <mergeCell ref="G30:G31"/>
    <mergeCell ref="I30:I31"/>
    <mergeCell ref="D30:D31"/>
    <mergeCell ref="A22:I22"/>
    <mergeCell ref="A23:A24"/>
    <mergeCell ref="B23:B24"/>
    <mergeCell ref="C23:C24"/>
    <mergeCell ref="G23:G24"/>
    <mergeCell ref="I23:I24"/>
    <mergeCell ref="D23:D24"/>
    <mergeCell ref="A8:I8"/>
    <mergeCell ref="A15:I15"/>
    <mergeCell ref="A16:A17"/>
    <mergeCell ref="B16:B17"/>
    <mergeCell ref="C16:C17"/>
    <mergeCell ref="G16:G17"/>
    <mergeCell ref="I16:I17"/>
    <mergeCell ref="D16:D17"/>
    <mergeCell ref="A7:I7"/>
    <mergeCell ref="A1:I1"/>
    <mergeCell ref="A2:I2"/>
    <mergeCell ref="A3:I3"/>
    <mergeCell ref="A5:I5"/>
    <mergeCell ref="A6:I6"/>
  </mergeCells>
  <printOptions horizontalCentered="1"/>
  <pageMargins left="0.11811023622047245" right="0.11811023622047245" top="0.6692913385826772" bottom="0.39370078740157483" header="0.15748031496062992" footer="7.874015748031496E-2"/>
  <pageSetup paperSize="9" scale="65" orientation="portrait" r:id="rId1"/>
  <headerFooter>
    <oddHeader>&amp;C&amp;G&amp;R&amp;8&amp;P</oddHeader>
    <oddFooter>&amp;L&amp;G
&amp;"Arial,Negrito"&amp;8&amp;K00B0F0SCCAT/CFIC/SECOFC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8</vt:i4>
      </vt:variant>
    </vt:vector>
  </HeadingPairs>
  <TitlesOfParts>
    <vt:vector size="13" baseType="lpstr">
      <vt:lpstr>POSTO - Licitante</vt:lpstr>
      <vt:lpstr>ENCARGOS SOCIAIS - Licitante</vt:lpstr>
      <vt:lpstr>CITL - Licitante</vt:lpstr>
      <vt:lpstr>INSUMOS - Licitante</vt:lpstr>
      <vt:lpstr>HORA EXTRA - Licitante</vt:lpstr>
      <vt:lpstr>'CITL - Licitante'!Area_de_impressao</vt:lpstr>
      <vt:lpstr>'ENCARGOS SOCIAIS - Licitante'!Area_de_impressao</vt:lpstr>
      <vt:lpstr>'HORA EXTRA - Licitante'!Area_de_impressao</vt:lpstr>
      <vt:lpstr>'INSUMOS - Licitante'!Area_de_impressao</vt:lpstr>
      <vt:lpstr>'POSTO - Licitante'!Area_de_impressao</vt:lpstr>
      <vt:lpstr>'ENCARGOS SOCIAIS - Licitante'!Titulos_de_impressao</vt:lpstr>
      <vt:lpstr>'HORA EXTRA - Licitante'!Titulos_de_impressao</vt:lpstr>
      <vt:lpstr>'INSUMOS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Divaní</cp:lastModifiedBy>
  <cp:lastPrinted>2021-06-11T23:18:57Z</cp:lastPrinted>
  <dcterms:created xsi:type="dcterms:W3CDTF">2002-06-10T15:51:10Z</dcterms:created>
  <dcterms:modified xsi:type="dcterms:W3CDTF">2021-08-16T15:42:38Z</dcterms:modified>
</cp:coreProperties>
</file>